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2" windowWidth="10008" windowHeight="10008" firstSheet="1" activeTab="1"/>
  </bookViews>
  <sheets>
    <sheet name="podminky" sheetId="5" r:id="rId1"/>
    <sheet name="100-14-03-01" sheetId="1" r:id="rId2"/>
    <sheet name="100-14-03-01-HSV" sheetId="2" r:id="rId3"/>
    <sheet name="100-14-03-01-PSV" sheetId="3" r:id="rId4"/>
    <sheet name="100-14-03-01-Mon" sheetId="4" r:id="rId5"/>
  </sheets>
  <definedNames>
    <definedName name="_xlnm.Print_Titles" localSheetId="0">podminky!$1:$5</definedName>
    <definedName name="_xlnm.Print_Area" localSheetId="1">'100-14-03-01'!$A:$L</definedName>
    <definedName name="_xlnm.Print_Area" localSheetId="2">'100-14-03-01-HSV'!$A:$G</definedName>
    <definedName name="_xlnm.Print_Area" localSheetId="4">'100-14-03-01-Mon'!$A:$G</definedName>
    <definedName name="_xlnm.Print_Area" localSheetId="3">'100-14-03-01-PSV'!$A:$G</definedName>
    <definedName name="_xlnm.Print_Area" localSheetId="0">podminky!$A$1:$B$32</definedName>
    <definedName name="OLE_LINK1" localSheetId="0">podminky!#REF!</definedName>
  </definedNames>
  <calcPr calcId="145621"/>
</workbook>
</file>

<file path=xl/calcChain.xml><?xml version="1.0" encoding="utf-8"?>
<calcChain xmlns="http://schemas.openxmlformats.org/spreadsheetml/2006/main">
  <c r="N11" i="4" l="1"/>
  <c r="O11" i="4" s="1"/>
  <c r="O12" i="4" s="1"/>
  <c r="O14" i="4" s="1"/>
  <c r="M11" i="4"/>
  <c r="M12" i="4" s="1"/>
  <c r="M14" i="4" s="1"/>
  <c r="K11" i="4"/>
  <c r="K12" i="4" s="1"/>
  <c r="K14" i="4" s="1"/>
  <c r="I11" i="4"/>
  <c r="I12" i="4" s="1"/>
  <c r="I14" i="4" s="1"/>
  <c r="G11" i="4"/>
  <c r="G12" i="4" s="1"/>
  <c r="Z1" i="4"/>
  <c r="Z4" i="4" s="1"/>
  <c r="Y1" i="4"/>
  <c r="Y4" i="4" s="1"/>
  <c r="X1" i="4"/>
  <c r="X4" i="4" s="1"/>
  <c r="W1" i="4"/>
  <c r="W4" i="4" s="1"/>
  <c r="U1" i="4"/>
  <c r="I22" i="1" s="1"/>
  <c r="T1" i="4"/>
  <c r="T4" i="4" s="1"/>
  <c r="S1" i="4"/>
  <c r="I20" i="1" s="1"/>
  <c r="R1" i="4"/>
  <c r="R4" i="4" s="1"/>
  <c r="N97" i="3"/>
  <c r="O97" i="3" s="1"/>
  <c r="O99" i="3" s="1"/>
  <c r="M97" i="3"/>
  <c r="M99" i="3" s="1"/>
  <c r="K97" i="3"/>
  <c r="K99" i="3" s="1"/>
  <c r="I97" i="3"/>
  <c r="I99" i="3" s="1"/>
  <c r="G97" i="3"/>
  <c r="G99" i="3" s="1"/>
  <c r="E113" i="3" s="1"/>
  <c r="N93" i="3"/>
  <c r="O93" i="3" s="1"/>
  <c r="O94" i="3" s="1"/>
  <c r="M93" i="3"/>
  <c r="M94" i="3" s="1"/>
  <c r="K93" i="3"/>
  <c r="K94" i="3" s="1"/>
  <c r="I93" i="3"/>
  <c r="I94" i="3" s="1"/>
  <c r="G93" i="3"/>
  <c r="G94" i="3" s="1"/>
  <c r="E112" i="3" s="1"/>
  <c r="N89" i="3"/>
  <c r="O89" i="3" s="1"/>
  <c r="O90" i="3" s="1"/>
  <c r="M89" i="3"/>
  <c r="M90" i="3" s="1"/>
  <c r="K89" i="3"/>
  <c r="K90" i="3" s="1"/>
  <c r="I89" i="3"/>
  <c r="I90" i="3" s="1"/>
  <c r="G89" i="3"/>
  <c r="G90" i="3" s="1"/>
  <c r="E111" i="3" s="1"/>
  <c r="N85" i="3"/>
  <c r="N84" i="3"/>
  <c r="O84" i="3" s="1"/>
  <c r="M84" i="3"/>
  <c r="K84" i="3"/>
  <c r="I84" i="3"/>
  <c r="G84" i="3"/>
  <c r="N83" i="3"/>
  <c r="O83" i="3" s="1"/>
  <c r="M83" i="3"/>
  <c r="K83" i="3"/>
  <c r="I83" i="3"/>
  <c r="G83" i="3"/>
  <c r="N82" i="3"/>
  <c r="O82" i="3" s="1"/>
  <c r="M82" i="3"/>
  <c r="K82" i="3"/>
  <c r="I82" i="3"/>
  <c r="G82" i="3"/>
  <c r="N81" i="3"/>
  <c r="O81" i="3" s="1"/>
  <c r="M81" i="3"/>
  <c r="K81" i="3"/>
  <c r="I81" i="3"/>
  <c r="G81" i="3"/>
  <c r="N77" i="3"/>
  <c r="N76" i="3"/>
  <c r="O76" i="3" s="1"/>
  <c r="M76" i="3"/>
  <c r="K76" i="3"/>
  <c r="I76" i="3"/>
  <c r="G76" i="3"/>
  <c r="N75" i="3"/>
  <c r="O75" i="3" s="1"/>
  <c r="M75" i="3"/>
  <c r="K75" i="3"/>
  <c r="I75" i="3"/>
  <c r="G75" i="3"/>
  <c r="N74" i="3"/>
  <c r="O74" i="3" s="1"/>
  <c r="M74" i="3"/>
  <c r="K74" i="3"/>
  <c r="I74" i="3"/>
  <c r="G74" i="3"/>
  <c r="N70" i="3"/>
  <c r="N69" i="3"/>
  <c r="O69" i="3" s="1"/>
  <c r="M69" i="3"/>
  <c r="K69" i="3"/>
  <c r="I69" i="3"/>
  <c r="G69" i="3"/>
  <c r="N67" i="3"/>
  <c r="O67" i="3" s="1"/>
  <c r="M67" i="3"/>
  <c r="K67" i="3"/>
  <c r="I67" i="3"/>
  <c r="G67" i="3"/>
  <c r="N66" i="3"/>
  <c r="O66" i="3" s="1"/>
  <c r="M66" i="3"/>
  <c r="K66" i="3"/>
  <c r="I66" i="3"/>
  <c r="G66" i="3"/>
  <c r="N64" i="3"/>
  <c r="O64" i="3" s="1"/>
  <c r="M64" i="3"/>
  <c r="K64" i="3"/>
  <c r="I64" i="3"/>
  <c r="G64" i="3"/>
  <c r="N62" i="3"/>
  <c r="O62" i="3" s="1"/>
  <c r="M62" i="3"/>
  <c r="K62" i="3"/>
  <c r="I62" i="3"/>
  <c r="G62" i="3"/>
  <c r="N61" i="3"/>
  <c r="O61" i="3" s="1"/>
  <c r="M61" i="3"/>
  <c r="K61" i="3"/>
  <c r="I61" i="3"/>
  <c r="G61" i="3"/>
  <c r="N59" i="3"/>
  <c r="O59" i="3" s="1"/>
  <c r="M59" i="3"/>
  <c r="K59" i="3"/>
  <c r="I59" i="3"/>
  <c r="G59" i="3"/>
  <c r="N57" i="3"/>
  <c r="O57" i="3" s="1"/>
  <c r="M57" i="3"/>
  <c r="K57" i="3"/>
  <c r="I57" i="3"/>
  <c r="G57" i="3"/>
  <c r="N55" i="3"/>
  <c r="O55" i="3" s="1"/>
  <c r="M55" i="3"/>
  <c r="K55" i="3"/>
  <c r="I55" i="3"/>
  <c r="G55" i="3"/>
  <c r="N53" i="3"/>
  <c r="O53" i="3" s="1"/>
  <c r="M53" i="3"/>
  <c r="K53" i="3"/>
  <c r="I53" i="3"/>
  <c r="G53" i="3"/>
  <c r="N51" i="3"/>
  <c r="O51" i="3" s="1"/>
  <c r="M51" i="3"/>
  <c r="K51" i="3"/>
  <c r="I51" i="3"/>
  <c r="G51" i="3"/>
  <c r="N49" i="3"/>
  <c r="O49" i="3" s="1"/>
  <c r="M49" i="3"/>
  <c r="K49" i="3"/>
  <c r="I49" i="3"/>
  <c r="G49" i="3"/>
  <c r="N45" i="3"/>
  <c r="O44" i="3"/>
  <c r="N44" i="3"/>
  <c r="M44" i="3"/>
  <c r="K44" i="3"/>
  <c r="I44" i="3"/>
  <c r="G44" i="3"/>
  <c r="N43" i="3"/>
  <c r="O43" i="3" s="1"/>
  <c r="M43" i="3"/>
  <c r="K43" i="3"/>
  <c r="I43" i="3"/>
  <c r="G43" i="3"/>
  <c r="N39" i="3"/>
  <c r="N34" i="3"/>
  <c r="O34" i="3" s="1"/>
  <c r="M34" i="3"/>
  <c r="K34" i="3"/>
  <c r="I34" i="3"/>
  <c r="G34" i="3"/>
  <c r="N33" i="3"/>
  <c r="O33" i="3" s="1"/>
  <c r="M33" i="3"/>
  <c r="K33" i="3"/>
  <c r="I33" i="3"/>
  <c r="G33" i="3"/>
  <c r="N31" i="3"/>
  <c r="O31" i="3" s="1"/>
  <c r="M31" i="3"/>
  <c r="K31" i="3"/>
  <c r="I31" i="3"/>
  <c r="G31" i="3"/>
  <c r="N29" i="3"/>
  <c r="O29" i="3" s="1"/>
  <c r="M29" i="3"/>
  <c r="K29" i="3"/>
  <c r="I29" i="3"/>
  <c r="G29" i="3"/>
  <c r="N27" i="3"/>
  <c r="O27" i="3" s="1"/>
  <c r="M27" i="3"/>
  <c r="K27" i="3"/>
  <c r="I27" i="3"/>
  <c r="G27" i="3"/>
  <c r="N25" i="3"/>
  <c r="O25" i="3" s="1"/>
  <c r="M25" i="3"/>
  <c r="K25" i="3"/>
  <c r="I25" i="3"/>
  <c r="G25" i="3"/>
  <c r="N23" i="3"/>
  <c r="O23" i="3" s="1"/>
  <c r="M23" i="3"/>
  <c r="K23" i="3"/>
  <c r="I23" i="3"/>
  <c r="G23" i="3"/>
  <c r="N19" i="3"/>
  <c r="O17" i="3"/>
  <c r="N17" i="3"/>
  <c r="M17" i="3"/>
  <c r="K17" i="3"/>
  <c r="I17" i="3"/>
  <c r="G17" i="3"/>
  <c r="N15" i="3"/>
  <c r="O15" i="3" s="1"/>
  <c r="M15" i="3"/>
  <c r="K15" i="3"/>
  <c r="I15" i="3"/>
  <c r="G15" i="3"/>
  <c r="O13" i="3"/>
  <c r="N13" i="3"/>
  <c r="M13" i="3"/>
  <c r="K13" i="3"/>
  <c r="I13" i="3"/>
  <c r="G13" i="3"/>
  <c r="N11" i="3"/>
  <c r="O11" i="3" s="1"/>
  <c r="M11" i="3"/>
  <c r="K11" i="3"/>
  <c r="I11" i="3"/>
  <c r="G11" i="3"/>
  <c r="Z3" i="3"/>
  <c r="Z1" i="3"/>
  <c r="Y1" i="3"/>
  <c r="Y3" i="3" s="1"/>
  <c r="X1" i="3"/>
  <c r="X3" i="3" s="1"/>
  <c r="U1" i="3"/>
  <c r="F22" i="1" s="1"/>
  <c r="T1" i="3"/>
  <c r="F21" i="1" s="1"/>
  <c r="S1" i="3"/>
  <c r="R1" i="3"/>
  <c r="F19" i="1" s="1"/>
  <c r="N67" i="2"/>
  <c r="N63" i="2"/>
  <c r="O63" i="2" s="1"/>
  <c r="M63" i="2"/>
  <c r="K63" i="2"/>
  <c r="I63" i="2"/>
  <c r="G63" i="2"/>
  <c r="N62" i="2"/>
  <c r="O62" i="2" s="1"/>
  <c r="M62" i="2"/>
  <c r="K62" i="2"/>
  <c r="I62" i="2"/>
  <c r="G62" i="2"/>
  <c r="N60" i="2"/>
  <c r="O60" i="2" s="1"/>
  <c r="M60" i="2"/>
  <c r="K60" i="2"/>
  <c r="I60" i="2"/>
  <c r="G60" i="2"/>
  <c r="N59" i="2"/>
  <c r="O59" i="2" s="1"/>
  <c r="M59" i="2"/>
  <c r="K59" i="2"/>
  <c r="I59" i="2"/>
  <c r="G59" i="2"/>
  <c r="N57" i="2"/>
  <c r="O57" i="2" s="1"/>
  <c r="M57" i="2"/>
  <c r="K57" i="2"/>
  <c r="I57" i="2"/>
  <c r="G57" i="2"/>
  <c r="N56" i="2"/>
  <c r="O56" i="2" s="1"/>
  <c r="M56" i="2"/>
  <c r="K56" i="2"/>
  <c r="I56" i="2"/>
  <c r="G56" i="2"/>
  <c r="N54" i="2"/>
  <c r="O54" i="2" s="1"/>
  <c r="M54" i="2"/>
  <c r="K54" i="2"/>
  <c r="I54" i="2"/>
  <c r="G54" i="2"/>
  <c r="N52" i="2"/>
  <c r="O52" i="2" s="1"/>
  <c r="M52" i="2"/>
  <c r="K52" i="2"/>
  <c r="I52" i="2"/>
  <c r="G52" i="2"/>
  <c r="N51" i="2"/>
  <c r="O51" i="2" s="1"/>
  <c r="M51" i="2"/>
  <c r="K51" i="2"/>
  <c r="I51" i="2"/>
  <c r="G51" i="2"/>
  <c r="N50" i="2"/>
  <c r="O50" i="2" s="1"/>
  <c r="M50" i="2"/>
  <c r="K50" i="2"/>
  <c r="I50" i="2"/>
  <c r="G50" i="2"/>
  <c r="N49" i="2"/>
  <c r="O49" i="2" s="1"/>
  <c r="M49" i="2"/>
  <c r="K49" i="2"/>
  <c r="I49" i="2"/>
  <c r="G49" i="2"/>
  <c r="N48" i="2"/>
  <c r="O48" i="2" s="1"/>
  <c r="M48" i="2"/>
  <c r="K48" i="2"/>
  <c r="I48" i="2"/>
  <c r="G48" i="2"/>
  <c r="N46" i="2"/>
  <c r="O46" i="2" s="1"/>
  <c r="M46" i="2"/>
  <c r="K46" i="2"/>
  <c r="I46" i="2"/>
  <c r="G46" i="2"/>
  <c r="N45" i="2"/>
  <c r="O45" i="2" s="1"/>
  <c r="M45" i="2"/>
  <c r="K45" i="2"/>
  <c r="I45" i="2"/>
  <c r="G45" i="2"/>
  <c r="N43" i="2"/>
  <c r="O43" i="2" s="1"/>
  <c r="M43" i="2"/>
  <c r="K43" i="2"/>
  <c r="I43" i="2"/>
  <c r="G43" i="2"/>
  <c r="N41" i="2"/>
  <c r="O41" i="2" s="1"/>
  <c r="M41" i="2"/>
  <c r="K41" i="2"/>
  <c r="I41" i="2"/>
  <c r="G41" i="2"/>
  <c r="N39" i="2"/>
  <c r="O39" i="2" s="1"/>
  <c r="M39" i="2"/>
  <c r="K39" i="2"/>
  <c r="I39" i="2"/>
  <c r="G39" i="2"/>
  <c r="N37" i="2"/>
  <c r="O37" i="2" s="1"/>
  <c r="M37" i="2"/>
  <c r="K37" i="2"/>
  <c r="I37" i="2"/>
  <c r="G37" i="2"/>
  <c r="N35" i="2"/>
  <c r="O35" i="2" s="1"/>
  <c r="M35" i="2"/>
  <c r="K35" i="2"/>
  <c r="I35" i="2"/>
  <c r="G35" i="2"/>
  <c r="N33" i="2"/>
  <c r="O33" i="2" s="1"/>
  <c r="M33" i="2"/>
  <c r="K33" i="2"/>
  <c r="I33" i="2"/>
  <c r="G33" i="2"/>
  <c r="N31" i="2"/>
  <c r="O31" i="2" s="1"/>
  <c r="M31" i="2"/>
  <c r="K31" i="2"/>
  <c r="I31" i="2"/>
  <c r="G31" i="2"/>
  <c r="N29" i="2"/>
  <c r="O29" i="2" s="1"/>
  <c r="M29" i="2"/>
  <c r="K29" i="2"/>
  <c r="I29" i="2"/>
  <c r="G29" i="2"/>
  <c r="N27" i="2"/>
  <c r="O27" i="2" s="1"/>
  <c r="M27" i="2"/>
  <c r="K27" i="2"/>
  <c r="I27" i="2"/>
  <c r="G27" i="2"/>
  <c r="G64" i="2" s="1"/>
  <c r="E76" i="2" s="1"/>
  <c r="N23" i="2"/>
  <c r="O23" i="2" s="1"/>
  <c r="M23" i="2"/>
  <c r="K23" i="2"/>
  <c r="I23" i="2"/>
  <c r="G23" i="2"/>
  <c r="N21" i="2"/>
  <c r="O21" i="2" s="1"/>
  <c r="M21" i="2"/>
  <c r="K21" i="2"/>
  <c r="I21" i="2"/>
  <c r="G21" i="2"/>
  <c r="N20" i="2"/>
  <c r="O20" i="2" s="1"/>
  <c r="M20" i="2"/>
  <c r="K20" i="2"/>
  <c r="I20" i="2"/>
  <c r="G20" i="2"/>
  <c r="N19" i="2"/>
  <c r="O19" i="2" s="1"/>
  <c r="M19" i="2"/>
  <c r="K19" i="2"/>
  <c r="I19" i="2"/>
  <c r="G19" i="2"/>
  <c r="N17" i="2"/>
  <c r="O17" i="2" s="1"/>
  <c r="M17" i="2"/>
  <c r="M24" i="2" s="1"/>
  <c r="K17" i="2"/>
  <c r="K24" i="2" s="1"/>
  <c r="I17" i="2"/>
  <c r="G17" i="2"/>
  <c r="N13" i="2"/>
  <c r="O13" i="2" s="1"/>
  <c r="M13" i="2"/>
  <c r="K13" i="2"/>
  <c r="I13" i="2"/>
  <c r="G13" i="2"/>
  <c r="N11" i="2"/>
  <c r="O11" i="2" s="1"/>
  <c r="M11" i="2"/>
  <c r="K11" i="2"/>
  <c r="K14" i="2" s="1"/>
  <c r="I11" i="2"/>
  <c r="I14" i="2" s="1"/>
  <c r="G11" i="2"/>
  <c r="R2" i="2"/>
  <c r="Z1" i="2"/>
  <c r="Z2" i="2" s="1"/>
  <c r="Y1" i="2"/>
  <c r="Y2" i="2" s="1"/>
  <c r="X1" i="2"/>
  <c r="X2" i="2" s="1"/>
  <c r="U1" i="2"/>
  <c r="D22" i="1" s="1"/>
  <c r="K22" i="1" s="1"/>
  <c r="T1" i="2"/>
  <c r="D21" i="1" s="1"/>
  <c r="S1" i="2"/>
  <c r="D20" i="1" s="1"/>
  <c r="R1" i="2"/>
  <c r="O24" i="2" l="1"/>
  <c r="I64" i="2"/>
  <c r="E67" i="2"/>
  <c r="I67" i="2" s="1"/>
  <c r="I68" i="2" s="1"/>
  <c r="T2" i="2"/>
  <c r="G24" i="2"/>
  <c r="E75" i="2" s="1"/>
  <c r="K64" i="2"/>
  <c r="M14" i="2"/>
  <c r="I24" i="2"/>
  <c r="M64" i="2"/>
  <c r="Q1" i="4"/>
  <c r="I18" i="1" s="1"/>
  <c r="O67" i="2"/>
  <c r="O68" i="2" s="1"/>
  <c r="M67" i="2"/>
  <c r="M68" i="2" s="1"/>
  <c r="M70" i="2" s="1"/>
  <c r="G67" i="2"/>
  <c r="W1" i="2" s="1"/>
  <c r="E18" i="4"/>
  <c r="E19" i="4" s="1"/>
  <c r="G14" i="4"/>
  <c r="O14" i="2"/>
  <c r="O64" i="2"/>
  <c r="G14" i="2"/>
  <c r="S3" i="3"/>
  <c r="E77" i="3" s="1"/>
  <c r="U3" i="3"/>
  <c r="Q4" i="4"/>
  <c r="S4" i="4"/>
  <c r="U4" i="4"/>
  <c r="D19" i="1"/>
  <c r="I19" i="1"/>
  <c r="F20" i="1"/>
  <c r="K20" i="1" s="1"/>
  <c r="I21" i="1"/>
  <c r="K21" i="1" s="1"/>
  <c r="S2" i="2"/>
  <c r="U2" i="2"/>
  <c r="R3" i="3"/>
  <c r="T3" i="3"/>
  <c r="E19" i="3"/>
  <c r="E39" i="3"/>
  <c r="E45" i="3"/>
  <c r="E70" i="3"/>
  <c r="E85" i="3"/>
  <c r="I70" i="2" l="1"/>
  <c r="K67" i="2"/>
  <c r="K68" i="2" s="1"/>
  <c r="K70" i="2" s="1"/>
  <c r="I23" i="1"/>
  <c r="K19" i="1"/>
  <c r="O77" i="3"/>
  <c r="O78" i="3" s="1"/>
  <c r="M77" i="3"/>
  <c r="M78" i="3" s="1"/>
  <c r="I77" i="3"/>
  <c r="I78" i="3" s="1"/>
  <c r="K77" i="3"/>
  <c r="K78" i="3" s="1"/>
  <c r="G77" i="3"/>
  <c r="G78" i="3" s="1"/>
  <c r="E109" i="3" s="1"/>
  <c r="O19" i="3"/>
  <c r="O20" i="3" s="1"/>
  <c r="M19" i="3"/>
  <c r="M20" i="3" s="1"/>
  <c r="I19" i="3"/>
  <c r="I20" i="3" s="1"/>
  <c r="K19" i="3"/>
  <c r="K20" i="3" s="1"/>
  <c r="G19" i="3"/>
  <c r="E74" i="2"/>
  <c r="G68" i="2"/>
  <c r="E77" i="2" s="1"/>
  <c r="Q1" i="2"/>
  <c r="O85" i="3"/>
  <c r="O86" i="3" s="1"/>
  <c r="M85" i="3"/>
  <c r="M86" i="3" s="1"/>
  <c r="I85" i="3"/>
  <c r="I86" i="3" s="1"/>
  <c r="K85" i="3"/>
  <c r="K86" i="3" s="1"/>
  <c r="G85" i="3"/>
  <c r="G86" i="3" s="1"/>
  <c r="E110" i="3" s="1"/>
  <c r="O45" i="3"/>
  <c r="O46" i="3" s="1"/>
  <c r="M45" i="3"/>
  <c r="M46" i="3" s="1"/>
  <c r="I45" i="3"/>
  <c r="I46" i="3" s="1"/>
  <c r="K45" i="3"/>
  <c r="K46" i="3" s="1"/>
  <c r="G45" i="3"/>
  <c r="G46" i="3" s="1"/>
  <c r="E107" i="3" s="1"/>
  <c r="O70" i="3"/>
  <c r="O71" i="3" s="1"/>
  <c r="M70" i="3"/>
  <c r="M71" i="3" s="1"/>
  <c r="I70" i="3"/>
  <c r="I71" i="3" s="1"/>
  <c r="K70" i="3"/>
  <c r="K71" i="3" s="1"/>
  <c r="G70" i="3"/>
  <c r="G71" i="3" s="1"/>
  <c r="E108" i="3" s="1"/>
  <c r="O39" i="3"/>
  <c r="O40" i="3" s="1"/>
  <c r="M39" i="3"/>
  <c r="M40" i="3" s="1"/>
  <c r="I39" i="3"/>
  <c r="I40" i="3" s="1"/>
  <c r="K39" i="3"/>
  <c r="K40" i="3" s="1"/>
  <c r="G39" i="3"/>
  <c r="G40" i="3" s="1"/>
  <c r="E106" i="3" s="1"/>
  <c r="W2" i="2"/>
  <c r="O70" i="2"/>
  <c r="G70" i="2" l="1"/>
  <c r="K101" i="3"/>
  <c r="M101" i="3"/>
  <c r="D18" i="1"/>
  <c r="Q2" i="2"/>
  <c r="Q1" i="3"/>
  <c r="G20" i="3"/>
  <c r="W1" i="3"/>
  <c r="E78" i="2"/>
  <c r="I101" i="3"/>
  <c r="O101" i="3"/>
  <c r="E105" i="3" l="1"/>
  <c r="E114" i="3" s="1"/>
  <c r="G101" i="3"/>
  <c r="W3" i="3"/>
  <c r="F27" i="1"/>
  <c r="K27" i="1" s="1"/>
  <c r="F18" i="1"/>
  <c r="F23" i="1" s="1"/>
  <c r="Q3" i="3"/>
  <c r="D23" i="1"/>
  <c r="K18" i="1"/>
  <c r="K23" i="1" s="1"/>
  <c r="K28" i="1" l="1"/>
  <c r="K26" i="1"/>
</calcChain>
</file>

<file path=xl/sharedStrings.xml><?xml version="1.0" encoding="utf-8"?>
<sst xmlns="http://schemas.openxmlformats.org/spreadsheetml/2006/main" count="973" uniqueCount="432">
  <si>
    <t>ZAKÁZKA</t>
  </si>
  <si>
    <t>Označení</t>
  </si>
  <si>
    <t>100-14-03-01</t>
  </si>
  <si>
    <t>Popis</t>
  </si>
  <si>
    <t>Domov pro seniory Mar. Lázně - Stavební úprava střechy - Pavilon B</t>
  </si>
  <si>
    <t>STAVBA, OBJEKT</t>
  </si>
  <si>
    <t>Stavba</t>
  </si>
  <si>
    <t>Objekt</t>
  </si>
  <si>
    <t>základní objekt</t>
  </si>
  <si>
    <t>DODAVATEL</t>
  </si>
  <si>
    <t>ODBĚRATEL</t>
  </si>
  <si>
    <t>Město Mariánské Lázně</t>
  </si>
  <si>
    <t>ič:   00254061</t>
  </si>
  <si>
    <t>Ruská 155</t>
  </si>
  <si>
    <t>Mariánské Lázně</t>
  </si>
  <si>
    <t>353 01</t>
  </si>
  <si>
    <t>ZÁKLADNÍ ROZPOČTOVÉ NÁKLADY</t>
  </si>
  <si>
    <t>HSV</t>
  </si>
  <si>
    <t>PSV</t>
  </si>
  <si>
    <t>Montáže</t>
  </si>
  <si>
    <t>S</t>
  </si>
  <si>
    <t>stavební práce</t>
  </si>
  <si>
    <t>specifikace</t>
  </si>
  <si>
    <t>stroje</t>
  </si>
  <si>
    <t>HZS</t>
  </si>
  <si>
    <t>ostatní</t>
  </si>
  <si>
    <t>CENA OBJEKTU</t>
  </si>
  <si>
    <t>cena bez DPH</t>
  </si>
  <si>
    <t>DPH</t>
  </si>
  <si>
    <t>ze základu</t>
  </si>
  <si>
    <t>POLOŽKOVÝ ROZPIS</t>
  </si>
  <si>
    <t>Rek. složek</t>
  </si>
  <si>
    <t>Rek. DPH</t>
  </si>
  <si>
    <t>zakázka</t>
  </si>
  <si>
    <t>100-14-03-01 (Domov pro seniory Mar. Lázně - Stavební úprava střechy - Pavilon B)</t>
  </si>
  <si>
    <t>stavba</t>
  </si>
  <si>
    <t>objekt</t>
  </si>
  <si>
    <t>typ činností</t>
  </si>
  <si>
    <t>pořadí</t>
  </si>
  <si>
    <t>číslo</t>
  </si>
  <si>
    <t>popis</t>
  </si>
  <si>
    <t>m.j.</t>
  </si>
  <si>
    <t>množství</t>
  </si>
  <si>
    <t>cena</t>
  </si>
  <si>
    <t>hmotnost</t>
  </si>
  <si>
    <t>suť</t>
  </si>
  <si>
    <t>cena hmot (dodávka)</t>
  </si>
  <si>
    <t>cena ostatních složek (montáž)</t>
  </si>
  <si>
    <t>pomocná definiční oblast pro výpočty</t>
  </si>
  <si>
    <t>jednotka</t>
  </si>
  <si>
    <t>celkem</t>
  </si>
  <si>
    <t>_stavebi_dil</t>
  </si>
  <si>
    <t>_stavebni_dil_sum</t>
  </si>
  <si>
    <t>_hpm</t>
  </si>
  <si>
    <t>_cenik</t>
  </si>
  <si>
    <t>_cenik_cast</t>
  </si>
  <si>
    <t>_typ_zaklad</t>
  </si>
  <si>
    <t>_typ_def</t>
  </si>
  <si>
    <t>_typ_def_hpm</t>
  </si>
  <si>
    <t>_typ_def_cenik</t>
  </si>
  <si>
    <t>_typ_def_cenik_cast</t>
  </si>
  <si>
    <t>_nasobek</t>
  </si>
  <si>
    <t>_dph</t>
  </si>
  <si>
    <t>_typ_slozky</t>
  </si>
  <si>
    <t>9 (Ostatní)</t>
  </si>
  <si>
    <t>952 90 1111_/00</t>
  </si>
  <si>
    <t>Vyčistění budov (bytových/občanských) výšky podlaží do 4m</t>
  </si>
  <si>
    <t>m2</t>
  </si>
  <si>
    <t>díl 9</t>
  </si>
  <si>
    <t>H</t>
  </si>
  <si>
    <t>801-1</t>
  </si>
  <si>
    <t>801-1,A01</t>
  </si>
  <si>
    <t>sp</t>
  </si>
  <si>
    <t>5,5*14,08</t>
  </si>
  <si>
    <t>952 90 9001</t>
  </si>
  <si>
    <t>Opatření proti zatečení do stropu</t>
  </si>
  <si>
    <t>soubor</t>
  </si>
  <si>
    <t>801-4</t>
  </si>
  <si>
    <t>801-4,C01</t>
  </si>
  <si>
    <t>díl 9 (Ostatní)</t>
  </si>
  <si>
    <t>94 (Lešení a stavební výtahy)</t>
  </si>
  <si>
    <t>941 94 1031_/00</t>
  </si>
  <si>
    <t>Montáž lešení lehkého řadového s podlahami šířky do 1m výšky do 10m</t>
  </si>
  <si>
    <t>díl 94</t>
  </si>
  <si>
    <t>800-3</t>
  </si>
  <si>
    <t>800-3,A01</t>
  </si>
  <si>
    <t>9*7,5x2</t>
  </si>
  <si>
    <t>941 94 1191_/00</t>
  </si>
  <si>
    <t>Příplatek za každ. dalš. měsíc použití lešení k pol. 1031</t>
  </si>
  <si>
    <t>941 94 1831_/00</t>
  </si>
  <si>
    <t>Demontáž lešení lehkého řadového s podlahami šířky do 1m výšky do 10m</t>
  </si>
  <si>
    <t>800-3,B01</t>
  </si>
  <si>
    <t>941 95 5002_/00</t>
  </si>
  <si>
    <t>Lešení lehké pracovní pomocné výšky podlah do 1,9m</t>
  </si>
  <si>
    <t>5,5*11,5</t>
  </si>
  <si>
    <t>949 00 9101_/00</t>
  </si>
  <si>
    <t>Přesun lešení, manipulace</t>
  </si>
  <si>
    <t>díl 94 (Lešení a stavební výtahy)</t>
  </si>
  <si>
    <t>96 (Bourání a demontáž konstrukcí)</t>
  </si>
  <si>
    <t>712 60 0831_/00</t>
  </si>
  <si>
    <t>Izolace povlakové krytiny střech do 45° odstranění jednovrstvé krytiny</t>
  </si>
  <si>
    <t>díl 96</t>
  </si>
  <si>
    <t>800-712</t>
  </si>
  <si>
    <t>800-712,B01</t>
  </si>
  <si>
    <t>(1,406+4,207+4,543)*2*7,085*2-1,1*1,1*14*2+1,36*(1,685+2,76)</t>
  </si>
  <si>
    <t>713 10 0824_/00</t>
  </si>
  <si>
    <t>Odstranění tepelné izolace desek tl. nad 50mm vč. folií</t>
  </si>
  <si>
    <t>800-713</t>
  </si>
  <si>
    <t>800-713,B01</t>
  </si>
  <si>
    <t>(1,171+2,9+4,543*2+4,207)*7,085-14*1,1*1,1</t>
  </si>
  <si>
    <t>762 33 1811_/00</t>
  </si>
  <si>
    <t>Tesařská demontáž kcí krovů vázáných plochy řeziva do 120cm2</t>
  </si>
  <si>
    <t>m</t>
  </si>
  <si>
    <t>800-762</t>
  </si>
  <si>
    <t>800-762,B01</t>
  </si>
  <si>
    <t>7,085*13*2</t>
  </si>
  <si>
    <t>762 34 1811_/00</t>
  </si>
  <si>
    <t>Tesařská demontáž bednění střech z prken</t>
  </si>
  <si>
    <t>(1,406+4,207+4,543)*2*7,085-1,1*1,1*14</t>
  </si>
  <si>
    <t>762 84 1822_/00</t>
  </si>
  <si>
    <t>Tesařská demontáž podhledů desky tvrdé</t>
  </si>
  <si>
    <t>(1,031+2,9+3,3*2+0,775*2+2,1+2,9+0,7+1,2+0,35)*5,735-0,585*(3,3+2,9+0,7+1,2+0,35)-0,75*1,3*4+0,2*(1,1+1,1)*2+0,7*2,048</t>
  </si>
  <si>
    <t>764 31 1841_/00</t>
  </si>
  <si>
    <t>Demontáž krytiny střešní hladké šířky 1000mm nad 45° plochy do 25m2</t>
  </si>
  <si>
    <t>800-764</t>
  </si>
  <si>
    <t>800-764,B01</t>
  </si>
  <si>
    <t>0,35*3,0*2+0,2*1,4*2</t>
  </si>
  <si>
    <t>764 32 2832_/00</t>
  </si>
  <si>
    <t>Demontáž krytiny oplechování okapu š. 400mm nad 45°</t>
  </si>
  <si>
    <t>4,325+5,4</t>
  </si>
  <si>
    <t>764 32 2852_/00</t>
  </si>
  <si>
    <t>Demontáž krytiny oplechování okapu r.š. 660mm nad 45°</t>
  </si>
  <si>
    <t>1,685+2,76</t>
  </si>
  <si>
    <t>764 35 1810_/00</t>
  </si>
  <si>
    <t>Demontáž krytiny žlabu podokapního čtyřhranného r.š. 330mm do 30°</t>
  </si>
  <si>
    <t>7,085*2</t>
  </si>
  <si>
    <t>764 35 9812_/00</t>
  </si>
  <si>
    <t>Demontáž krytiny kotlíku kónického průměru do 150mm nad 45°</t>
  </si>
  <si>
    <t>ks</t>
  </si>
  <si>
    <t>764 39 1821_/00</t>
  </si>
  <si>
    <t>Demontáž krytiny závětrné lišty r.š. 330mm do 45°</t>
  </si>
  <si>
    <t>(4,207+4,543)*2*2</t>
  </si>
  <si>
    <t>764 45 4802_/00</t>
  </si>
  <si>
    <t>Demontáž krytiny odpadních trub kruhových průměru do 120mm</t>
  </si>
  <si>
    <t>766 41 1822_/00</t>
  </si>
  <si>
    <t>Demontáž truhlářská podkladového roštu obložení stěn</t>
  </si>
  <si>
    <t>800-766</t>
  </si>
  <si>
    <t>800-766,B01</t>
  </si>
  <si>
    <t>766 42 1822_/00</t>
  </si>
  <si>
    <t>Demontáž truhlářská podkladového roštu obložení stropů</t>
  </si>
  <si>
    <t>766 67 4811_/00</t>
  </si>
  <si>
    <t>Demontáž střešního okna - krytina hladká do 45°</t>
  </si>
  <si>
    <t>767 13 7803_/00</t>
  </si>
  <si>
    <t>Demontáž desek sádrkartonových do suti - čelní stěny</t>
  </si>
  <si>
    <t>800-767</t>
  </si>
  <si>
    <t>800-767,B01</t>
  </si>
  <si>
    <t>0,4*(3,3*2+2,9*2+1,031+2,1+0,7+1,2+0,35)*2</t>
  </si>
  <si>
    <t>979 01 1111_/00</t>
  </si>
  <si>
    <t>Svislá doprava suti za jedno podlaží</t>
  </si>
  <si>
    <t>t</t>
  </si>
  <si>
    <t>801-3</t>
  </si>
  <si>
    <t>801-3,B01</t>
  </si>
  <si>
    <t>7,37955</t>
  </si>
  <si>
    <t>979 01 1121_/00</t>
  </si>
  <si>
    <t>Svislá doprava suti za každé další podlaží</t>
  </si>
  <si>
    <t>979 08 1111_/00</t>
  </si>
  <si>
    <t>Odvoz suti na skládku do 1km</t>
  </si>
  <si>
    <t>7.37955-1,55992</t>
  </si>
  <si>
    <t>979 08 2111_/00</t>
  </si>
  <si>
    <t>Vnitrostaveništní doprava suti vodorovná do 10m</t>
  </si>
  <si>
    <t>979 08 2121_/00</t>
  </si>
  <si>
    <t>Vnitrostaveništní doprava suti vodorovná -příplatek za každých dalších 5m</t>
  </si>
  <si>
    <t>7.37955*2</t>
  </si>
  <si>
    <t>979 09 3111</t>
  </si>
  <si>
    <t>Uložení na mezideponii - použité řezivo a tep. izolace vytřídit pro případné použití, kovoý materiál</t>
  </si>
  <si>
    <t>800-6</t>
  </si>
  <si>
    <t>800-6,B01</t>
  </si>
  <si>
    <t>979 09 8161_/00</t>
  </si>
  <si>
    <t>Likvidace suti - asfaltové materiály - odvoz a uložení na řízenou skládku</t>
  </si>
  <si>
    <t>díl 96 (Bourání a demontáž konstrukcí)</t>
  </si>
  <si>
    <t>999 (Přesun hmot při opravách a údržbě)</t>
  </si>
  <si>
    <t>999 28 1111_/00</t>
  </si>
  <si>
    <t>Přesun hmot pro opravy a údržbu objektů do výšky 25m</t>
  </si>
  <si>
    <t>díl 999</t>
  </si>
  <si>
    <t>hmoty</t>
  </si>
  <si>
    <t>hpm</t>
  </si>
  <si>
    <t>díl 999 (Přesun hmot při opravách a údržbě)</t>
  </si>
  <si>
    <t>rekapitulace</t>
  </si>
  <si>
    <t>9</t>
  </si>
  <si>
    <t>Ostatní</t>
  </si>
  <si>
    <t>94</t>
  </si>
  <si>
    <t>Lešení a stavební výtahy</t>
  </si>
  <si>
    <t>96</t>
  </si>
  <si>
    <t>Bourání a demontáž konstrukcí</t>
  </si>
  <si>
    <t>999</t>
  </si>
  <si>
    <t>Přesun hmot při opravách a údržbě</t>
  </si>
  <si>
    <t>713 (Izolace tepelné)</t>
  </si>
  <si>
    <t>713 11 1123_/00</t>
  </si>
  <si>
    <t>Montáž izolace tepelné u konstrukcí stropů spodem</t>
  </si>
  <si>
    <t>díl 713</t>
  </si>
  <si>
    <t>P</t>
  </si>
  <si>
    <t>800-713,A01</t>
  </si>
  <si>
    <t>((3,972+4,994)*2*7,085-1,14*1,18*7-1,14*0,7*7)*2+(1,3+0,4)*2*7,085</t>
  </si>
  <si>
    <t>631 52 0026</t>
  </si>
  <si>
    <t>Minerální plsť Ursa DF40 H80x1200x11500 mm</t>
  </si>
  <si>
    <t>spec</t>
  </si>
  <si>
    <t>((3,972+4,994)*2*7,085-1,14*1,18*7-1,14*0,7*7)*1,02</t>
  </si>
  <si>
    <t>631 52 0029</t>
  </si>
  <si>
    <t>Minerální plsť Ursa DF40 H 140x1200x5000 mm</t>
  </si>
  <si>
    <t>631 52 0089</t>
  </si>
  <si>
    <t>Deska Ursa FDP1/V 100x600x1250 mm</t>
  </si>
  <si>
    <t>(1,3+0,4)*2*7,085*1,02</t>
  </si>
  <si>
    <t>998 71 3102_/00</t>
  </si>
  <si>
    <t>Přesun hmot izolace tepelné/protipožární objektů výšky do 12m</t>
  </si>
  <si>
    <t>cenik</t>
  </si>
  <si>
    <t>díl 713 (Izolace tepelné)</t>
  </si>
  <si>
    <t>762 (Konstrukce tesařské)</t>
  </si>
  <si>
    <t>762 33 2110_/00</t>
  </si>
  <si>
    <t>Tesařská montáž krovů vázaných pravidelných plochy řeziva do 120cm2 -pravoúhlý půdorys</t>
  </si>
  <si>
    <t>díl 762</t>
  </si>
  <si>
    <t>800-762,A01</t>
  </si>
  <si>
    <t>7,085*15*2+(3,972+4,994)*2*13-11*(1,18+0,7)</t>
  </si>
  <si>
    <t>762 34 1013_/00</t>
  </si>
  <si>
    <t>Bednění střech deska OSB tl.1,5cm krokve na sraz</t>
  </si>
  <si>
    <t>0,6*7,085*2</t>
  </si>
  <si>
    <t>762 34 1210_/00</t>
  </si>
  <si>
    <t>Tesařská montáž bednění střech rovných z prken hrubých na sraz</t>
  </si>
  <si>
    <t>(1,354+3,972+4,994)*2*7,085-1,14*0,7*7-1,14*1,18*7</t>
  </si>
  <si>
    <t>762 39 5000_/00</t>
  </si>
  <si>
    <t>Spojovací a ochranné prostředky pro tesařské střechy k pol.7623</t>
  </si>
  <si>
    <t>m3</t>
  </si>
  <si>
    <t>5.71897/1,1</t>
  </si>
  <si>
    <t>762 43 1013_/00</t>
  </si>
  <si>
    <t>Obložení podhledů a stěn deskami OSB tl.1,5cm na sraz</t>
  </si>
  <si>
    <t>(0,745+(3,3+3,3)*2+0,75*2+2,1+1,9+0,35)*5,735-0,585*(3,3*2+1,9+0,35)+0,7*2,048</t>
  </si>
  <si>
    <t>762 49 5000_/00</t>
  </si>
  <si>
    <t>Tesařská montáž obložení spojovací prostředky k pol.7624.</t>
  </si>
  <si>
    <t>605 11 0145</t>
  </si>
  <si>
    <t>Řezivo SM 2-3,5 M jakost I</t>
  </si>
  <si>
    <t>0,08*0,08*7,085*15*2*1,1</t>
  </si>
  <si>
    <t>(4,994*2*13-11*(1,18+0,7))*0,08*0,06*1,1</t>
  </si>
  <si>
    <t>(3,972*2*13-11*(1,18+0,7))*0,05*0,04*1,1</t>
  </si>
  <si>
    <t>((1,354+3,972+4,994)*2*7,085-1,14*0,7*7-1,14*1,18*7)*0,024*1,1</t>
  </si>
  <si>
    <t>998 76 2102_/00</t>
  </si>
  <si>
    <t>Přesun hmot pro konstrukce tesařské výšky do 12m</t>
  </si>
  <si>
    <t>díl 762 (Konstrukce tesařské)</t>
  </si>
  <si>
    <t>763 (Dřevostavby a sádrokartonové konstrukce)</t>
  </si>
  <si>
    <t>763 12 2121_/00</t>
  </si>
  <si>
    <t>Stěna sádrokartonová sys.W 623 jednoduše opláštěná typ GKF příčka tl.40mm</t>
  </si>
  <si>
    <t>díl 763</t>
  </si>
  <si>
    <t>800-763</t>
  </si>
  <si>
    <t>800-763,A02</t>
  </si>
  <si>
    <t>763 13 2810_/00</t>
  </si>
  <si>
    <t>Montáž nosné konstrukce sádrokartonové ocelové rošt obousměrný systém D112</t>
  </si>
  <si>
    <t>998 76 3302_/00</t>
  </si>
  <si>
    <t>Přesun hmot pro sádrokartonové konstrukce v objektech výšky do 12 m</t>
  </si>
  <si>
    <t>díl 763 (Dřevostavby a sádrokartonové konstrukce)</t>
  </si>
  <si>
    <t>764 (Konstrukce klempířské)</t>
  </si>
  <si>
    <t>764 17 9001</t>
  </si>
  <si>
    <t>Hřeben s odvětráním</t>
  </si>
  <si>
    <t>díl 764</t>
  </si>
  <si>
    <t>800-764,A06</t>
  </si>
  <si>
    <t>7,035</t>
  </si>
  <si>
    <t>764 21 1521_/00</t>
  </si>
  <si>
    <t>Krytina Zinek-Titan krytina hladká ze svitků šířky 670mm do 30°</t>
  </si>
  <si>
    <t>800-764,A05</t>
  </si>
  <si>
    <t>4,994*2*7,185</t>
  </si>
  <si>
    <t>764 21 1522_/00</t>
  </si>
  <si>
    <t>Krytina Zinek-Titan krytina hladká ze svitků šířky 670mm do 45°</t>
  </si>
  <si>
    <t>3,972*2*7,185-1,14*0,7*7-1,14*1,18*7</t>
  </si>
  <si>
    <t>764 21 1523_/00</t>
  </si>
  <si>
    <t>Krytina Zinek-Titan krytina hladká ze svitků šířky 670mm nad 45°</t>
  </si>
  <si>
    <t>1,354*2*7,185+(1,36+0,435+0,1)*(1,685+2,76)+0,35*3,0*2+0,2*1,4*2</t>
  </si>
  <si>
    <t>764 22 2520_/00</t>
  </si>
  <si>
    <t>Krytina Zinek-Titan -oplechování okapu, -tvrdá krytina r.š. 330mm</t>
  </si>
  <si>
    <t>7,185*4</t>
  </si>
  <si>
    <t>764 24 8221_/00</t>
  </si>
  <si>
    <t>Zachytávač sněhu tyčový</t>
  </si>
  <si>
    <t>800-764,A03</t>
  </si>
  <si>
    <t>6,6*4</t>
  </si>
  <si>
    <t>764 24 9001</t>
  </si>
  <si>
    <t>Kotevní bod pro záchytný systém</t>
  </si>
  <si>
    <t>764 24 9002</t>
  </si>
  <si>
    <t>Zábrana proti ptákům a prachovému sněhu - Tahokov Aero 63</t>
  </si>
  <si>
    <t>7,085*4</t>
  </si>
  <si>
    <t>764 25 2501_/00</t>
  </si>
  <si>
    <t>Krytina Zinek-Titan -žlab podokapní půlkruhový r.š. 250mm</t>
  </si>
  <si>
    <t>7,185*2</t>
  </si>
  <si>
    <t>764 25 9528_/00</t>
  </si>
  <si>
    <t>Montáž krytina Zinek-Titan kotlík kónický 125mm</t>
  </si>
  <si>
    <t>764 29 1520_/00</t>
  </si>
  <si>
    <t>Krytina Zinek-Titan střešní prvky závětrná lišta r.š. 330mm</t>
  </si>
  <si>
    <t>(3,972+4,994)*2*2</t>
  </si>
  <si>
    <t>764 55 4503_/00</t>
  </si>
  <si>
    <t>Krytina Zinek-Titan odpadní trouba kruhová průměru 120mm</t>
  </si>
  <si>
    <t>998 76 4102_/00</t>
  </si>
  <si>
    <t>Přesun hmot klempířských kcí do 50m výška objektů do 12m</t>
  </si>
  <si>
    <t>díl 764 (Konstrukce klempířské)</t>
  </si>
  <si>
    <t>765 (Krytiny tvrdé)</t>
  </si>
  <si>
    <t>765 90 1238_/00</t>
  </si>
  <si>
    <t>Zakrytí šikmé střechy difuzní vrstvou Delta-Vent Plus</t>
  </si>
  <si>
    <t>díl 765</t>
  </si>
  <si>
    <t>800-765</t>
  </si>
  <si>
    <t>800-765,A09</t>
  </si>
  <si>
    <t>Zakrytí šikmé střechy parotěsněnou zábranou Delta Reflex Plus</t>
  </si>
  <si>
    <t>765 90 1251_/00</t>
  </si>
  <si>
    <t>Zakrytí šikmé střechy mikroventilační zábranou Delta Trela</t>
  </si>
  <si>
    <t>998 76 5102_/00</t>
  </si>
  <si>
    <t>Přesun hmot krytiny tvrdé do 50m výška objektů do 12m</t>
  </si>
  <si>
    <t>díl 765 (Krytiny tvrdé)</t>
  </si>
  <si>
    <t>766 (Konstrukce truhlářské)</t>
  </si>
  <si>
    <t>766 67 1103_/00</t>
  </si>
  <si>
    <t>Okna střešní VELUX kyvná GGL S01 rozměru 114x70cm vč. lemování</t>
  </si>
  <si>
    <t>díl 766</t>
  </si>
  <si>
    <t>800-766,A02</t>
  </si>
  <si>
    <t>766 67 1105_/00</t>
  </si>
  <si>
    <t>Okna střešní VELUX kyvná  rozměru 114x118cm GGL S06 vč. lemování</t>
  </si>
  <si>
    <t>766 67 1234_/00</t>
  </si>
  <si>
    <t>Montáž okna VELUX - tvar rozměru 114x70cm</t>
  </si>
  <si>
    <t>766 67 1238_/00</t>
  </si>
  <si>
    <t>Montáž okna VELUX - tvar rozměru 114x118cm</t>
  </si>
  <si>
    <t>998 76 6102_/00</t>
  </si>
  <si>
    <t>Přesun hmot truhlářských konstrukcí objektů výšky do 12m</t>
  </si>
  <si>
    <t>cenik_cast</t>
  </si>
  <si>
    <t>díl 766 (Konstrukce truhlářské)</t>
  </si>
  <si>
    <t>767 (Kovové doplňkové konstrukce)</t>
  </si>
  <si>
    <t>767 99 5001</t>
  </si>
  <si>
    <t>Demontáž, repase a zpětná montáž žaluzie VZT</t>
  </si>
  <si>
    <t>díl 767</t>
  </si>
  <si>
    <t>800-767,A01</t>
  </si>
  <si>
    <t>díl 767 (Kovové doplňkové konstrukce)</t>
  </si>
  <si>
    <t>783 (Nátěry)</t>
  </si>
  <si>
    <t>783 12 1151_/00</t>
  </si>
  <si>
    <t>Nátěr syntetický, ocelových konstr.</t>
  </si>
  <si>
    <t>díl 783</t>
  </si>
  <si>
    <t>800-783</t>
  </si>
  <si>
    <t>800-783,A01</t>
  </si>
  <si>
    <t>díl 783 (Nátěry)</t>
  </si>
  <si>
    <t>784 (Malby)</t>
  </si>
  <si>
    <t>784 45 3431_/00</t>
  </si>
  <si>
    <t>Malbová směs -JUB disperzní dvojnásobná s pen.nátěr. otěruvzdor bílé místnosti výšky do 3,8m</t>
  </si>
  <si>
    <t>díl 784</t>
  </si>
  <si>
    <t>800-784</t>
  </si>
  <si>
    <t>800-784,A01</t>
  </si>
  <si>
    <t>((0,745+3,06)*0,5*2,3*2+(3,06+3,895)*0,5*3,2*2+3,895*2,8)*2+1,3*1,5*0,5*8+1,9*0,35*4</t>
  </si>
  <si>
    <t>díl 784 (Malby)</t>
  </si>
  <si>
    <t>713</t>
  </si>
  <si>
    <t>Izolace tepelné</t>
  </si>
  <si>
    <t>762</t>
  </si>
  <si>
    <t>Konstrukce tesařské</t>
  </si>
  <si>
    <t>763</t>
  </si>
  <si>
    <t>Dřevostavby a sádrokartonové konstrukce</t>
  </si>
  <si>
    <t>764</t>
  </si>
  <si>
    <t>Konstrukce klempířské</t>
  </si>
  <si>
    <t>765</t>
  </si>
  <si>
    <t>Krytiny tvrdé</t>
  </si>
  <si>
    <t>766</t>
  </si>
  <si>
    <t>Konstrukce truhlářské</t>
  </si>
  <si>
    <t>767</t>
  </si>
  <si>
    <t>Kovové doplňkové konstrukce</t>
  </si>
  <si>
    <t>783</t>
  </si>
  <si>
    <t>Nátěry</t>
  </si>
  <si>
    <t>784</t>
  </si>
  <si>
    <t>Malby</t>
  </si>
  <si>
    <t>M21 (Elektromontáže)</t>
  </si>
  <si>
    <t>210 22 9001</t>
  </si>
  <si>
    <t>Demontáž a zpětná montáž hromosvodu</t>
  </si>
  <si>
    <t>díl M21</t>
  </si>
  <si>
    <t>M</t>
  </si>
  <si>
    <t>M21</t>
  </si>
  <si>
    <t>M21,001</t>
  </si>
  <si>
    <t>díl M21 (Elektromontáže)</t>
  </si>
  <si>
    <t>Elektromontáže</t>
  </si>
  <si>
    <t/>
  </si>
  <si>
    <t xml:space="preserve">DOMOV PRO SENIORY MARIÁNSKÉ LÁZNĚ </t>
  </si>
  <si>
    <t>STAVEBNÍ ÚPRAVY STŘECHY - PAVILON  B</t>
  </si>
  <si>
    <t>Všeobecné podmínky k ceně díla</t>
  </si>
  <si>
    <t>1.</t>
  </si>
  <si>
    <t>Nabídková cena obsahuje veškeré práce a dodávky, které jsou zřejmé z projektové dokumentace, zejména technické zprávy, výkresů, výkazu výměr a výpisů materiálů.</t>
  </si>
  <si>
    <t>2.</t>
  </si>
  <si>
    <t>Pro stanovení ceny je nutné prostudovat veškeré dostupné podklady a zejméne vlastní staveniště.</t>
  </si>
  <si>
    <t>3.</t>
  </si>
  <si>
    <t>Věcné ani výměrové údaje ve všech soupisech prací a dodávek nesmí být zhotovitelem při zpracování nabídky měněny. Výměry materiálů ve specifikacích jsou uvedeny v teoretické (vypočítané) výměře, náklady na prořez či ztratné zohlední dodavatel v jednotkové ceně. Celkové ceny jednotlivých položek i kapitol budou odpovídat uvedené věcné náplni a výměrám v soupisu prací a dodávek.</t>
  </si>
  <si>
    <t>4.</t>
  </si>
  <si>
    <t>Zhotovitel při vypracování nabídky zohlední všechny údaje a požadavky uvedené v projektu pro výběr dodavatele a v technických standardech. Pokud tak neučiní, nebude v průběhu provádění stavby brán zřetel na jeho eventuální požadavky na uznání víceprací vyplývajících z údajů a požadavků uvedených ve výše zmíněné projektové dokumentaci.</t>
  </si>
  <si>
    <t>5.</t>
  </si>
  <si>
    <t xml:space="preserve">Výkaz výměr, dodávek a prací nemusí být úplný a vyčerpávající. Je souhrnný, tzn. že poskytuje ucelený přehled o rozsahu dodávky pomocí položek, které mají vliv na celkovou a pevnou cenu díla. je pouze částí dokumentace. </t>
  </si>
  <si>
    <t>6.</t>
  </si>
  <si>
    <t>Jsou-li ve výkazu výměr uvedeny odkazy na obchodní firmy, názvy nebo specifická označení výrobků apod., jsou takové odkazy pouze informativní a zadavatel umožňuje použít i jiných,zejména kvalitativně a technicky stejných řešení.</t>
  </si>
  <si>
    <t>7.</t>
  </si>
  <si>
    <t>Nabídka a jednotková cena zahrnuje, pokud není v následujících specifikacích uvedeno jinak, dodávku a montáž materiálů a výrobků podle níže uvedené specifikace, vč. dopravy na staveniště, povinných zkoušek materiálů, vzorků a prací ve smyslu platných norem a předpisů. Předmětem díla a povinností zhotovitele je dále provedení veškerých kotevních a spojovacích prvků, pomocných konstrukcí, stavebních přípomocí a ostatních prací přímo nespecifikovaných v těchto podkladech a projektové dokumentaci, ale nezbytných pro zhotovení a plnou  funkčnost a požadovanou kvalitu díla.</t>
  </si>
  <si>
    <t>8.</t>
  </si>
  <si>
    <t>Do nabídky budou započítány i náklady na stavební přípomoce pro provedení technických instalací jako např. zemní práce, zásypy a obsypy, zhotovení nik, chrániček a těsnění prostupů požárních a akustických a náklady na výpomocné práce pro práce dokončovací a pro technologie včetně potřebných lešení, pažení a jiných dočasných konstrukcí.</t>
  </si>
  <si>
    <t>9.</t>
  </si>
  <si>
    <t>Cena díla zahrnuje i veškeré náklady potřebné k provedení díla, tj. včetně věcí opatřených zhotovitelem k provedení díla, včetně nákladů na napojení na objekty stávající nebo budované, pomocných prací, výrobků, materiálů, revizí, kontrol, prohlídek, předepsaných zkoušek, posudků, nákladů na požární dohled a nákladů na bezpečnost práce.</t>
  </si>
  <si>
    <t>10.</t>
  </si>
  <si>
    <t>Do cen budou započítány všechny nezbytné režijní náklady stavby, náklady na průběžný úklid stavby a okolí a náklady na závěrečný úklid stavby a okolí.</t>
  </si>
  <si>
    <t>11.</t>
  </si>
  <si>
    <t>V ceně budou zahrnuty náklady na střežení staveniště po celou dobu výstavby včetně nákladů pojištění rizik při realizaci stavby.</t>
  </si>
  <si>
    <t>12.</t>
  </si>
  <si>
    <t>Součástí ceny díla je vytyčení, ochrana a zajištění veškerých stávajících inženýrských sítí (křižujících nebo v souběhu s prováděnými pracemi). Tyto práce a dodávky  jsou součástí nabídky a nebudou zvlášť hrazeny.</t>
  </si>
  <si>
    <t>13.</t>
  </si>
  <si>
    <t>Cena díla obsahuje náklady na napojení a rozvodů staveništních médií a ceny médií spotřebovaných při provádění díla.</t>
  </si>
  <si>
    <t>14.</t>
  </si>
  <si>
    <t>Uchazeč má právo navštívit staveniště. Doporučuje se, aby každý uchazeč před zpracováním nabídky budoucí staveniště navštívil a podrobně se seznámil se všemi podmínkami a okolnostmi staveniště, které mohou ovlivnit jeho nabídku.</t>
  </si>
  <si>
    <t>15.</t>
  </si>
  <si>
    <t>Dodatečné požadavky zejména na prodloužení lhůt, úpravu kvality prací, zvýšení ceny z titulu nedokonalého zhodnocení situace, či nedostatečných informací, nebudou akceptovány.</t>
  </si>
  <si>
    <t>16.</t>
  </si>
  <si>
    <t>Veškeré případné vícenáklady, které vyplynou v průběhu stavby a pokud nebudou vyvolány dodatečnými požadavky objednatele jsou součástí celkové nabídkové ceny a nebudou zvlášť hrazeny.</t>
  </si>
  <si>
    <t>17.</t>
  </si>
  <si>
    <t>Všechny použité stavební materiály a technická zařízení musí splňovat požadavky platných příslušných norem ČSN a EN (v případě nesouladu platí přísnější) na jejich použití v daných stavebních konstrukcích a zhotovitel je povinen doložit jejich certifikáty o vhodnosti pro použití pro dané stavební konstrukce.</t>
  </si>
  <si>
    <t>18.</t>
  </si>
  <si>
    <t>Výroba konstrukcí, stavebních prvků, nebo příprava stavebních hmot a směsí ve vlastní výrobně zhotovitele mimo staveniště nezakládá nárok na  zvýšení jednotkové ceny.</t>
  </si>
  <si>
    <t>19.</t>
  </si>
  <si>
    <t>Zhotovitel provede všechny povinné zkoušky rozvodů a zařízení technického vybavení budov, přípojek a venkovních nadzemních a podzemních vedení, vyhotoví potřebné protokoly o nich, zajistí revizní zprávy,  návody na obsluhu zařízení v českém jazyce, případně zajistí proškolení a zajistí pokud je to nutné, odsouhlasení a převzetí díla správci sítí. Náklady na výše uvedené práce je nutno zahrnout do jednotkových cen a nebudou zvlášť hrazeny.</t>
  </si>
  <si>
    <t>20.</t>
  </si>
  <si>
    <t>Veškeré prostupy  potrubí a kabelů požárně dělícími konstrukcemi musí být utěsněny dle ustanovení ČSN 73 0802, čl. 8.6.1. systémovými atestovanými hmotami s požární odolností shodnou s požární odolností konstrukce, kterou prostupují. Náklady je nutno zahrnout do jednotkových cen.</t>
  </si>
  <si>
    <t>21.</t>
  </si>
  <si>
    <t>V průběhu provádění prací budou respektovány všechny příslušné platné předpisy a požadavky BOZP. Náklady vyplývající z jejich dodržení jsou součástí jednotkové ceny a nebudou zvlášť hrazeny.</t>
  </si>
  <si>
    <t>22.</t>
  </si>
  <si>
    <t>Vzorky materiálu: Výsledný materiál musí odpovídat kvalitou, barvou a jakostí povrchu materiálovým vzorkům, které je povinen zhotovitel předložit k odsouhlasení objednateli v dostatečném předstihu před zahájením prací.</t>
  </si>
  <si>
    <t>23.</t>
  </si>
  <si>
    <t>V dostatečném předstihu před zahájením výroby je zhotovitel povinen předložit objednateli, architektovi a projektantovi k odsouhlasení dílenské výkresy, včetně výrobních detailů atypický výrobků a katalogové materiály typových výrobků a předloží vzorky materiálů a konstrukcí. Náklady na tyto práce je nutné zahrnout do jednotkové ceny a nebudou zvlášť hrazeny. Teprve na základě písemného souhlasu objednatele je možné zahájit výrobu.</t>
  </si>
  <si>
    <t>24.</t>
  </si>
  <si>
    <t>Barva všech výrobků musí být odsouhlasena objednatelem, architektem a projektantem.</t>
  </si>
  <si>
    <t>25.</t>
  </si>
  <si>
    <t>Součástí nabídkové ceny je i provedení vyrovnání a vystěrkování podkladu a broušení omítek. Součástí maleb a nátěrů je penetrace podkladů.</t>
  </si>
  <si>
    <t>26.</t>
  </si>
  <si>
    <t>Cena nebude v průběhu stavby zvyšována z titulu inflace nebo kurzovních rozdílů.</t>
  </si>
  <si>
    <t>27.</t>
  </si>
  <si>
    <t>Pevná nabídková cena musí zahrnovat veškeré náklady spojené s úplným dokončením díla. DPH bude uvedena zvlášť.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</si>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</sst>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0.000"/>
    <numFmt numFmtId="165" formatCode="0.00000"/>
  </numFmts>
  <fonts count="44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2"/>
      <name val="Symbol"/>
      <family val="1"/>
      <charset val="2"/>
    </font>
    <font>
      <i/>
      <sz val="10"/>
      <name val="Arial"/>
      <family val="2"/>
      <charset val="238"/>
    </font>
    <font>
      <sz val="10"/>
      <name val="Symbol"/>
      <family val="1"/>
      <charset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9"/>
      <name val="Arial Narrow"/>
      <family val="2"/>
      <charset val="238"/>
    </font>
    <font>
      <i/>
      <sz val="8"/>
      <name val="Arial Narrow"/>
      <family val="2"/>
      <charset val="238"/>
    </font>
    <font>
      <sz val="8"/>
      <name val="Arial Narrow"/>
      <family val="2"/>
      <charset val="238"/>
    </font>
    <font>
      <sz val="10"/>
      <name val="Arial"/>
      <charset val="238"/>
    </font>
    <font>
      <b/>
      <sz val="12"/>
      <color indexed="25"/>
      <name val="Arial"/>
      <family val="2"/>
    </font>
    <font>
      <sz val="10"/>
      <name val="Arial CE"/>
    </font>
    <font>
      <b/>
      <sz val="12"/>
      <color indexed="17"/>
      <name val="Arial"/>
      <family val="2"/>
      <charset val="238"/>
    </font>
    <font>
      <sz val="9"/>
      <color indexed="53"/>
      <name val="Arial"/>
      <family val="2"/>
      <charset val="238"/>
    </font>
    <font>
      <sz val="10"/>
      <name val="Arial CE"/>
      <charset val="238"/>
    </font>
    <font>
      <b/>
      <sz val="12"/>
      <name val="Arial"/>
      <family val="2"/>
    </font>
    <font>
      <b/>
      <sz val="12"/>
      <color indexed="18"/>
      <name val="Arial"/>
      <family val="2"/>
    </font>
    <font>
      <sz val="12"/>
      <name val="Arial"/>
      <family val="2"/>
    </font>
    <font>
      <i/>
      <sz val="9"/>
      <name val="Arial"/>
      <family val="2"/>
    </font>
    <font>
      <sz val="8"/>
      <name val="Arial"/>
      <family val="2"/>
      <charset val="238"/>
    </font>
    <font>
      <sz val="9"/>
      <name val="Arial"/>
      <family val="2"/>
    </font>
    <font>
      <sz val="9"/>
      <name val="Arial CE"/>
      <family val="2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Helv"/>
    </font>
    <font>
      <sz val="10"/>
      <name val="MS Sans Serif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9">
    <xf numFmtId="0" fontId="0" fillId="0" borderId="0">
      <alignment vertical="top"/>
    </xf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2" fillId="0" borderId="0"/>
    <xf numFmtId="0" fontId="29" fillId="0" borderId="0"/>
    <xf numFmtId="0" fontId="32" fillId="0" borderId="0"/>
    <xf numFmtId="0" fontId="29" fillId="0" borderId="0"/>
    <xf numFmtId="0" fontId="42" fillId="0" borderId="0"/>
    <xf numFmtId="0" fontId="43" fillId="0" borderId="0"/>
    <xf numFmtId="0" fontId="27" fillId="0" borderId="0"/>
  </cellStyleXfs>
  <cellXfs count="87">
    <xf numFmtId="0" fontId="0" fillId="0" borderId="0" xfId="0">
      <alignment vertical="top"/>
    </xf>
    <xf numFmtId="49" fontId="23" fillId="0" borderId="0" xfId="0" applyNumberFormat="1" applyFont="1" applyFill="1" applyAlignment="1">
      <alignment vertical="top"/>
    </xf>
    <xf numFmtId="49" fontId="23" fillId="0" borderId="0" xfId="0" applyNumberFormat="1" applyFont="1" applyFill="1" applyAlignment="1">
      <alignment vertical="top" wrapText="1"/>
    </xf>
    <xf numFmtId="164" fontId="23" fillId="0" borderId="0" xfId="0" applyNumberFormat="1" applyFont="1" applyFill="1" applyAlignment="1">
      <alignment vertical="top"/>
    </xf>
    <xf numFmtId="165" fontId="0" fillId="0" borderId="0" xfId="0" applyNumberFormat="1" applyFill="1" applyAlignment="1">
      <alignment vertical="top"/>
    </xf>
    <xf numFmtId="49" fontId="22" fillId="0" borderId="0" xfId="0" applyNumberFormat="1" applyFont="1" applyFill="1" applyAlignment="1">
      <alignment vertical="top" wrapText="1"/>
    </xf>
    <xf numFmtId="164" fontId="0" fillId="0" borderId="0" xfId="0" applyNumberFormat="1" applyFill="1" applyAlignment="1">
      <alignment vertical="top"/>
    </xf>
    <xf numFmtId="0" fontId="0" fillId="0" borderId="0" xfId="0" applyFill="1">
      <alignment vertical="top"/>
    </xf>
    <xf numFmtId="0" fontId="20" fillId="0" borderId="11" xfId="0" applyFont="1" applyFill="1" applyBorder="1">
      <alignment vertical="top"/>
    </xf>
    <xf numFmtId="0" fontId="20" fillId="0" borderId="0" xfId="0" applyFont="1" applyFill="1">
      <alignment vertical="top"/>
    </xf>
    <xf numFmtId="9" fontId="0" fillId="0" borderId="0" xfId="0" applyNumberFormat="1" applyFill="1">
      <alignment vertical="top"/>
    </xf>
    <xf numFmtId="49" fontId="26" fillId="0" borderId="0" xfId="0" applyNumberFormat="1" applyFont="1" applyFill="1">
      <alignment vertical="top"/>
    </xf>
    <xf numFmtId="165" fontId="26" fillId="0" borderId="0" xfId="0" applyNumberFormat="1" applyFont="1" applyFill="1" applyAlignment="1">
      <alignment vertical="top"/>
    </xf>
    <xf numFmtId="0" fontId="24" fillId="0" borderId="17" xfId="0" applyFont="1" applyFill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vertical="center"/>
    </xf>
    <xf numFmtId="44" fontId="23" fillId="0" borderId="0" xfId="0" applyNumberFormat="1" applyFont="1" applyFill="1">
      <alignment vertical="top"/>
    </xf>
    <xf numFmtId="44" fontId="0" fillId="0" borderId="0" xfId="0" applyNumberFormat="1" applyFill="1">
      <alignment vertical="top"/>
    </xf>
    <xf numFmtId="0" fontId="26" fillId="0" borderId="0" xfId="0" applyNumberFormat="1" applyFont="1" applyFill="1" applyAlignment="1">
      <alignment vertical="top"/>
    </xf>
    <xf numFmtId="0" fontId="19" fillId="0" borderId="0" xfId="0" applyFont="1" applyFill="1" applyAlignment="1">
      <alignment horizontal="right" vertical="center"/>
    </xf>
    <xf numFmtId="44" fontId="23" fillId="0" borderId="0" xfId="0" applyNumberFormat="1" applyFont="1" applyFill="1" applyAlignment="1">
      <alignment vertical="center"/>
    </xf>
    <xf numFmtId="165" fontId="0" fillId="0" borderId="0" xfId="0" applyNumberFormat="1" applyFill="1" applyAlignment="1">
      <alignment vertical="center"/>
    </xf>
    <xf numFmtId="44" fontId="0" fillId="0" borderId="0" xfId="0" applyNumberFormat="1" applyFill="1" applyAlignment="1">
      <alignment vertical="center"/>
    </xf>
    <xf numFmtId="0" fontId="19" fillId="0" borderId="18" xfId="0" applyFont="1" applyFill="1" applyBorder="1" applyAlignment="1">
      <alignment horizontal="right" vertical="center"/>
    </xf>
    <xf numFmtId="0" fontId="18" fillId="0" borderId="18" xfId="0" applyFont="1" applyFill="1" applyBorder="1" applyAlignment="1">
      <alignment vertical="center"/>
    </xf>
    <xf numFmtId="44" fontId="23" fillId="0" borderId="18" xfId="0" applyNumberFormat="1" applyFont="1" applyFill="1" applyBorder="1" applyAlignment="1">
      <alignment vertical="center"/>
    </xf>
    <xf numFmtId="165" fontId="0" fillId="0" borderId="18" xfId="0" applyNumberFormat="1" applyFill="1" applyBorder="1" applyAlignment="1">
      <alignment vertical="center"/>
    </xf>
    <xf numFmtId="44" fontId="0" fillId="0" borderId="18" xfId="0" applyNumberFormat="1" applyFill="1" applyBorder="1" applyAlignment="1">
      <alignment vertical="center"/>
    </xf>
    <xf numFmtId="49" fontId="28" fillId="0" borderId="12" xfId="42" applyNumberFormat="1" applyFont="1" applyBorder="1" applyAlignment="1" applyProtection="1">
      <alignment vertical="center" wrapText="1"/>
      <protection locked="0"/>
    </xf>
    <xf numFmtId="49" fontId="30" fillId="0" borderId="16" xfId="43" applyNumberFormat="1" applyFont="1" applyBorder="1" applyAlignment="1" applyProtection="1">
      <alignment vertical="center" wrapText="1"/>
      <protection locked="0"/>
    </xf>
    <xf numFmtId="49" fontId="31" fillId="0" borderId="0" xfId="42" applyNumberFormat="1" applyFont="1" applyAlignment="1" applyProtection="1">
      <alignment vertical="center" wrapText="1"/>
      <protection locked="0"/>
    </xf>
    <xf numFmtId="49" fontId="22" fillId="0" borderId="0" xfId="42" applyNumberFormat="1" applyAlignment="1" applyProtection="1">
      <alignment vertical="center" wrapText="1"/>
      <protection locked="0"/>
    </xf>
    <xf numFmtId="49" fontId="32" fillId="0" borderId="0" xfId="44" applyNumberFormat="1" applyFont="1" applyAlignment="1" applyProtection="1">
      <alignment vertical="center" wrapText="1"/>
      <protection locked="0"/>
    </xf>
    <xf numFmtId="49" fontId="28" fillId="0" borderId="19" xfId="42" applyNumberFormat="1" applyFont="1" applyBorder="1" applyAlignment="1" applyProtection="1">
      <alignment vertical="center" wrapText="1"/>
      <protection locked="0"/>
    </xf>
    <xf numFmtId="49" fontId="30" fillId="0" borderId="15" xfId="43" applyNumberFormat="1" applyFont="1" applyBorder="1" applyAlignment="1" applyProtection="1">
      <alignment vertical="center" wrapText="1"/>
      <protection locked="0"/>
    </xf>
    <xf numFmtId="49" fontId="28" fillId="0" borderId="20" xfId="42" applyNumberFormat="1" applyFont="1" applyBorder="1" applyAlignment="1" applyProtection="1">
      <alignment vertical="center" wrapText="1"/>
      <protection locked="0"/>
    </xf>
    <xf numFmtId="49" fontId="30" fillId="0" borderId="21" xfId="43" applyNumberFormat="1" applyFont="1" applyBorder="1" applyAlignment="1" applyProtection="1">
      <alignment vertical="center" wrapText="1"/>
      <protection locked="0"/>
    </xf>
    <xf numFmtId="49" fontId="33" fillId="0" borderId="20" xfId="42" applyNumberFormat="1" applyFont="1" applyFill="1" applyBorder="1" applyAlignment="1" applyProtection="1">
      <alignment vertical="center" wrapText="1"/>
      <protection locked="0"/>
    </xf>
    <xf numFmtId="49" fontId="34" fillId="0" borderId="21" xfId="42" applyNumberFormat="1" applyFont="1" applyFill="1" applyBorder="1" applyAlignment="1" applyProtection="1">
      <alignment vertical="center" wrapText="1"/>
      <protection locked="0"/>
    </xf>
    <xf numFmtId="49" fontId="35" fillId="0" borderId="0" xfId="45" applyNumberFormat="1" applyFont="1" applyFill="1" applyBorder="1" applyAlignment="1" applyProtection="1">
      <alignment vertical="center" wrapText="1"/>
      <protection locked="0"/>
    </xf>
    <xf numFmtId="49" fontId="36" fillId="0" borderId="0" xfId="45" applyNumberFormat="1" applyFont="1" applyFill="1" applyBorder="1" applyAlignment="1" applyProtection="1">
      <alignment vertical="center" wrapText="1"/>
      <protection locked="0"/>
    </xf>
    <xf numFmtId="49" fontId="37" fillId="0" borderId="0" xfId="42" applyNumberFormat="1" applyFont="1" applyFill="1" applyBorder="1" applyAlignment="1" applyProtection="1">
      <alignment vertical="center" wrapText="1"/>
      <protection locked="0"/>
    </xf>
    <xf numFmtId="49" fontId="38" fillId="0" borderId="22" xfId="42" applyNumberFormat="1" applyFont="1" applyBorder="1" applyAlignment="1" applyProtection="1">
      <alignment vertical="center" wrapText="1"/>
      <protection locked="0"/>
    </xf>
    <xf numFmtId="49" fontId="22" fillId="0" borderId="22" xfId="42" applyNumberFormat="1" applyBorder="1" applyAlignment="1" applyProtection="1">
      <alignment vertical="center" wrapText="1"/>
      <protection locked="0"/>
    </xf>
    <xf numFmtId="49" fontId="37" fillId="0" borderId="0" xfId="42" applyNumberFormat="1" applyFont="1" applyBorder="1" applyAlignment="1" applyProtection="1">
      <alignment vertical="center" wrapText="1"/>
      <protection locked="0"/>
    </xf>
    <xf numFmtId="49" fontId="32" fillId="0" borderId="0" xfId="44" applyNumberFormat="1" applyFill="1" applyAlignment="1" applyProtection="1">
      <alignment vertical="center" wrapText="1"/>
      <protection locked="0"/>
    </xf>
    <xf numFmtId="49" fontId="39" fillId="0" borderId="22" xfId="42" applyNumberFormat="1" applyFont="1" applyBorder="1" applyAlignment="1" applyProtection="1">
      <alignment vertical="center" wrapText="1"/>
      <protection locked="0"/>
    </xf>
    <xf numFmtId="49" fontId="29" fillId="0" borderId="0" xfId="43" applyNumberFormat="1" applyAlignment="1" applyProtection="1">
      <alignment vertical="center" wrapText="1"/>
      <protection locked="0"/>
    </xf>
    <xf numFmtId="49" fontId="32" fillId="0" borderId="0" xfId="44" applyNumberFormat="1" applyAlignment="1" applyProtection="1">
      <alignment vertical="center" wrapText="1"/>
      <protection locked="0"/>
    </xf>
    <xf numFmtId="49" fontId="40" fillId="0" borderId="0" xfId="44" applyNumberFormat="1" applyFont="1" applyAlignment="1" applyProtection="1">
      <alignment vertical="center" wrapText="1"/>
      <protection locked="0"/>
    </xf>
    <xf numFmtId="49" fontId="41" fillId="0" borderId="0" xfId="44" applyNumberFormat="1" applyFont="1" applyAlignment="1" applyProtection="1">
      <alignment vertical="center" wrapText="1"/>
      <protection locked="0"/>
    </xf>
    <xf numFmtId="49" fontId="40" fillId="0" borderId="0" xfId="44" applyNumberFormat="1" applyFont="1" applyAlignment="1">
      <alignment horizontal="center"/>
    </xf>
    <xf numFmtId="49" fontId="40" fillId="0" borderId="0" xfId="44" applyNumberFormat="1" applyFont="1"/>
    <xf numFmtId="0" fontId="32" fillId="0" borderId="0" xfId="44" applyFill="1" applyAlignment="1">
      <alignment horizontal="center"/>
    </xf>
    <xf numFmtId="0" fontId="32" fillId="0" borderId="0" xfId="44"/>
    <xf numFmtId="0" fontId="23" fillId="0" borderId="14" xfId="0" applyFont="1" applyFill="1" applyBorder="1">
      <alignment vertical="top"/>
    </xf>
    <xf numFmtId="0" fontId="23" fillId="0" borderId="0" xfId="0" applyFont="1" applyFill="1">
      <alignment vertical="top"/>
    </xf>
    <xf numFmtId="0" fontId="18" fillId="0" borderId="10" xfId="0" applyFont="1" applyFill="1" applyBorder="1" applyAlignment="1">
      <alignment horizontal="left" vertical="center"/>
    </xf>
    <xf numFmtId="0" fontId="23" fillId="0" borderId="12" xfId="0" applyFont="1" applyFill="1" applyBorder="1">
      <alignment vertical="top"/>
    </xf>
    <xf numFmtId="0" fontId="23" fillId="0" borderId="13" xfId="0" applyFont="1" applyFill="1" applyBorder="1">
      <alignment vertical="top"/>
    </xf>
    <xf numFmtId="0" fontId="20" fillId="0" borderId="10" xfId="0" applyFont="1" applyFill="1" applyBorder="1">
      <alignment vertical="top"/>
    </xf>
    <xf numFmtId="0" fontId="20" fillId="0" borderId="15" xfId="0" applyFont="1" applyFill="1" applyBorder="1">
      <alignment vertical="top"/>
    </xf>
    <xf numFmtId="0" fontId="20" fillId="0" borderId="10" xfId="0" applyFont="1" applyFill="1" applyBorder="1" applyAlignment="1">
      <alignment horizontal="center"/>
    </xf>
    <xf numFmtId="0" fontId="20" fillId="0" borderId="15" xfId="0" applyFont="1" applyFill="1" applyBorder="1" applyAlignment="1">
      <alignment horizontal="center"/>
    </xf>
    <xf numFmtId="0" fontId="21" fillId="0" borderId="10" xfId="0" applyFont="1" applyFill="1" applyBorder="1" applyAlignment="1">
      <alignment horizontal="center"/>
    </xf>
    <xf numFmtId="0" fontId="20" fillId="0" borderId="11" xfId="0" applyFont="1" applyFill="1" applyBorder="1">
      <alignment vertical="top"/>
    </xf>
    <xf numFmtId="44" fontId="23" fillId="0" borderId="0" xfId="0" applyNumberFormat="1" applyFont="1" applyFill="1" applyBorder="1">
      <alignment vertical="top"/>
    </xf>
    <xf numFmtId="44" fontId="23" fillId="0" borderId="11" xfId="0" applyNumberFormat="1" applyFont="1" applyFill="1" applyBorder="1">
      <alignment vertical="top"/>
    </xf>
    <xf numFmtId="44" fontId="23" fillId="0" borderId="14" xfId="0" applyNumberFormat="1" applyFont="1" applyFill="1" applyBorder="1">
      <alignment vertical="top"/>
    </xf>
    <xf numFmtId="44" fontId="23" fillId="0" borderId="0" xfId="0" applyNumberFormat="1" applyFont="1" applyFill="1">
      <alignment vertical="top"/>
    </xf>
    <xf numFmtId="0" fontId="20" fillId="0" borderId="0" xfId="0" applyFont="1" applyFill="1" applyBorder="1">
      <alignment vertical="top"/>
    </xf>
    <xf numFmtId="44" fontId="23" fillId="0" borderId="12" xfId="0" applyNumberFormat="1" applyFont="1" applyFill="1" applyBorder="1">
      <alignment vertical="top"/>
    </xf>
    <xf numFmtId="44" fontId="23" fillId="0" borderId="13" xfId="0" applyNumberFormat="1" applyFont="1" applyFill="1" applyBorder="1">
      <alignment vertical="top"/>
    </xf>
    <xf numFmtId="0" fontId="21" fillId="0" borderId="0" xfId="0" applyFont="1" applyFill="1" applyBorder="1">
      <alignment vertical="top"/>
    </xf>
    <xf numFmtId="0" fontId="21" fillId="0" borderId="11" xfId="0" applyFont="1" applyFill="1" applyBorder="1">
      <alignment vertical="top"/>
    </xf>
    <xf numFmtId="44" fontId="23" fillId="0" borderId="10" xfId="0" applyNumberFormat="1" applyFont="1" applyFill="1" applyBorder="1">
      <alignment vertical="top"/>
    </xf>
    <xf numFmtId="44" fontId="23" fillId="0" borderId="15" xfId="0" applyNumberFormat="1" applyFont="1" applyFill="1" applyBorder="1">
      <alignment vertical="top"/>
    </xf>
    <xf numFmtId="0" fontId="21" fillId="0" borderId="13" xfId="0" applyFont="1" applyFill="1" applyBorder="1">
      <alignment vertical="top"/>
    </xf>
    <xf numFmtId="0" fontId="21" fillId="0" borderId="16" xfId="0" applyFont="1" applyFill="1" applyBorder="1">
      <alignment vertical="top"/>
    </xf>
    <xf numFmtId="44" fontId="0" fillId="0" borderId="13" xfId="0" applyNumberFormat="1" applyFill="1" applyBorder="1">
      <alignment vertical="top"/>
    </xf>
    <xf numFmtId="44" fontId="0" fillId="0" borderId="12" xfId="0" applyNumberFormat="1" applyFill="1" applyBorder="1">
      <alignment vertical="top"/>
    </xf>
    <xf numFmtId="49" fontId="25" fillId="0" borderId="0" xfId="0" applyNumberFormat="1" applyFont="1" applyFill="1" applyBorder="1" applyAlignment="1">
      <alignment horizontal="center" vertical="center" wrapText="1"/>
    </xf>
    <xf numFmtId="0" fontId="24" fillId="0" borderId="17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left" vertical="center"/>
    </xf>
    <xf numFmtId="49" fontId="23" fillId="0" borderId="18" xfId="0" applyNumberFormat="1" applyFont="1" applyFill="1" applyBorder="1" applyAlignment="1">
      <alignment vertical="top" wrapText="1"/>
    </xf>
    <xf numFmtId="49" fontId="23" fillId="0" borderId="0" xfId="0" applyNumberFormat="1" applyFont="1" applyFill="1" applyAlignment="1">
      <alignment vertical="top" wrapText="1"/>
    </xf>
  </cellXfs>
  <cellStyles count="49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al 1" xfId="46"/>
    <cellStyle name="Normal_Sheet1" xfId="47"/>
    <cellStyle name="Normální" xfId="0" builtinId="0" customBuiltin="1"/>
    <cellStyle name="Normální 2" xfId="43"/>
    <cellStyle name="Normální 3" xfId="44"/>
    <cellStyle name="normální_estimatif tdr - FRANCO-TCHEQUE-indice2_rv" xfId="45"/>
    <cellStyle name="normální_River Diamond_CELKOVÁ REKAPITULACE" xfId="42"/>
    <cellStyle name="Poznámka" xfId="15" builtinId="10" customBuiltin="1"/>
    <cellStyle name="Propojená buňka" xfId="12" builtinId="24" customBuiltin="1"/>
    <cellStyle name="Správně" xfId="6" builtinId="26" customBuiltin="1"/>
    <cellStyle name="Styl 1" xfId="48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3"/>
  <sheetViews>
    <sheetView showWhiteSpace="0" zoomScale="130" zoomScaleNormal="130" zoomScaleSheetLayoutView="100" zoomScalePageLayoutView="80" workbookViewId="0">
      <selection activeCell="B3" sqref="B3"/>
    </sheetView>
  </sheetViews>
  <sheetFormatPr defaultRowHeight="13.2" x14ac:dyDescent="0.25"/>
  <cols>
    <col min="1" max="1" width="8.5546875" style="51" customWidth="1"/>
    <col min="2" max="2" width="95.77734375" style="52" customWidth="1"/>
    <col min="3" max="3" width="9.33203125" style="53" bestFit="1" customWidth="1"/>
    <col min="4" max="4" width="10" style="54" bestFit="1" customWidth="1"/>
    <col min="5" max="5" width="9.33203125" style="54" bestFit="1" customWidth="1"/>
    <col min="6" max="6" width="11.5546875" style="54" bestFit="1" customWidth="1"/>
    <col min="7" max="256" width="8.88671875" style="54"/>
    <col min="257" max="257" width="8.5546875" style="54" customWidth="1"/>
    <col min="258" max="258" width="95.77734375" style="54" customWidth="1"/>
    <col min="259" max="259" width="9.33203125" style="54" bestFit="1" customWidth="1"/>
    <col min="260" max="260" width="10" style="54" bestFit="1" customWidth="1"/>
    <col min="261" max="261" width="9.33203125" style="54" bestFit="1" customWidth="1"/>
    <col min="262" max="262" width="11.5546875" style="54" bestFit="1" customWidth="1"/>
    <col min="263" max="512" width="8.88671875" style="54"/>
    <col min="513" max="513" width="8.5546875" style="54" customWidth="1"/>
    <col min="514" max="514" width="95.77734375" style="54" customWidth="1"/>
    <col min="515" max="515" width="9.33203125" style="54" bestFit="1" customWidth="1"/>
    <col min="516" max="516" width="10" style="54" bestFit="1" customWidth="1"/>
    <col min="517" max="517" width="9.33203125" style="54" bestFit="1" customWidth="1"/>
    <col min="518" max="518" width="11.5546875" style="54" bestFit="1" customWidth="1"/>
    <col min="519" max="768" width="8.88671875" style="54"/>
    <col min="769" max="769" width="8.5546875" style="54" customWidth="1"/>
    <col min="770" max="770" width="95.77734375" style="54" customWidth="1"/>
    <col min="771" max="771" width="9.33203125" style="54" bestFit="1" customWidth="1"/>
    <col min="772" max="772" width="10" style="54" bestFit="1" customWidth="1"/>
    <col min="773" max="773" width="9.33203125" style="54" bestFit="1" customWidth="1"/>
    <col min="774" max="774" width="11.5546875" style="54" bestFit="1" customWidth="1"/>
    <col min="775" max="1024" width="8.88671875" style="54"/>
    <col min="1025" max="1025" width="8.5546875" style="54" customWidth="1"/>
    <col min="1026" max="1026" width="95.77734375" style="54" customWidth="1"/>
    <col min="1027" max="1027" width="9.33203125" style="54" bestFit="1" customWidth="1"/>
    <col min="1028" max="1028" width="10" style="54" bestFit="1" customWidth="1"/>
    <col min="1029" max="1029" width="9.33203125" style="54" bestFit="1" customWidth="1"/>
    <col min="1030" max="1030" width="11.5546875" style="54" bestFit="1" customWidth="1"/>
    <col min="1031" max="1280" width="8.88671875" style="54"/>
    <col min="1281" max="1281" width="8.5546875" style="54" customWidth="1"/>
    <col min="1282" max="1282" width="95.77734375" style="54" customWidth="1"/>
    <col min="1283" max="1283" width="9.33203125" style="54" bestFit="1" customWidth="1"/>
    <col min="1284" max="1284" width="10" style="54" bestFit="1" customWidth="1"/>
    <col min="1285" max="1285" width="9.33203125" style="54" bestFit="1" customWidth="1"/>
    <col min="1286" max="1286" width="11.5546875" style="54" bestFit="1" customWidth="1"/>
    <col min="1287" max="1536" width="8.88671875" style="54"/>
    <col min="1537" max="1537" width="8.5546875" style="54" customWidth="1"/>
    <col min="1538" max="1538" width="95.77734375" style="54" customWidth="1"/>
    <col min="1539" max="1539" width="9.33203125" style="54" bestFit="1" customWidth="1"/>
    <col min="1540" max="1540" width="10" style="54" bestFit="1" customWidth="1"/>
    <col min="1541" max="1541" width="9.33203125" style="54" bestFit="1" customWidth="1"/>
    <col min="1542" max="1542" width="11.5546875" style="54" bestFit="1" customWidth="1"/>
    <col min="1543" max="1792" width="8.88671875" style="54"/>
    <col min="1793" max="1793" width="8.5546875" style="54" customWidth="1"/>
    <col min="1794" max="1794" width="95.77734375" style="54" customWidth="1"/>
    <col min="1795" max="1795" width="9.33203125" style="54" bestFit="1" customWidth="1"/>
    <col min="1796" max="1796" width="10" style="54" bestFit="1" customWidth="1"/>
    <col min="1797" max="1797" width="9.33203125" style="54" bestFit="1" customWidth="1"/>
    <col min="1798" max="1798" width="11.5546875" style="54" bestFit="1" customWidth="1"/>
    <col min="1799" max="2048" width="8.88671875" style="54"/>
    <col min="2049" max="2049" width="8.5546875" style="54" customWidth="1"/>
    <col min="2050" max="2050" width="95.77734375" style="54" customWidth="1"/>
    <col min="2051" max="2051" width="9.33203125" style="54" bestFit="1" customWidth="1"/>
    <col min="2052" max="2052" width="10" style="54" bestFit="1" customWidth="1"/>
    <col min="2053" max="2053" width="9.33203125" style="54" bestFit="1" customWidth="1"/>
    <col min="2054" max="2054" width="11.5546875" style="54" bestFit="1" customWidth="1"/>
    <col min="2055" max="2304" width="8.88671875" style="54"/>
    <col min="2305" max="2305" width="8.5546875" style="54" customWidth="1"/>
    <col min="2306" max="2306" width="95.77734375" style="54" customWidth="1"/>
    <col min="2307" max="2307" width="9.33203125" style="54" bestFit="1" customWidth="1"/>
    <col min="2308" max="2308" width="10" style="54" bestFit="1" customWidth="1"/>
    <col min="2309" max="2309" width="9.33203125" style="54" bestFit="1" customWidth="1"/>
    <col min="2310" max="2310" width="11.5546875" style="54" bestFit="1" customWidth="1"/>
    <col min="2311" max="2560" width="8.88671875" style="54"/>
    <col min="2561" max="2561" width="8.5546875" style="54" customWidth="1"/>
    <col min="2562" max="2562" width="95.77734375" style="54" customWidth="1"/>
    <col min="2563" max="2563" width="9.33203125" style="54" bestFit="1" customWidth="1"/>
    <col min="2564" max="2564" width="10" style="54" bestFit="1" customWidth="1"/>
    <col min="2565" max="2565" width="9.33203125" style="54" bestFit="1" customWidth="1"/>
    <col min="2566" max="2566" width="11.5546875" style="54" bestFit="1" customWidth="1"/>
    <col min="2567" max="2816" width="8.88671875" style="54"/>
    <col min="2817" max="2817" width="8.5546875" style="54" customWidth="1"/>
    <col min="2818" max="2818" width="95.77734375" style="54" customWidth="1"/>
    <col min="2819" max="2819" width="9.33203125" style="54" bestFit="1" customWidth="1"/>
    <col min="2820" max="2820" width="10" style="54" bestFit="1" customWidth="1"/>
    <col min="2821" max="2821" width="9.33203125" style="54" bestFit="1" customWidth="1"/>
    <col min="2822" max="2822" width="11.5546875" style="54" bestFit="1" customWidth="1"/>
    <col min="2823" max="3072" width="8.88671875" style="54"/>
    <col min="3073" max="3073" width="8.5546875" style="54" customWidth="1"/>
    <col min="3074" max="3074" width="95.77734375" style="54" customWidth="1"/>
    <col min="3075" max="3075" width="9.33203125" style="54" bestFit="1" customWidth="1"/>
    <col min="3076" max="3076" width="10" style="54" bestFit="1" customWidth="1"/>
    <col min="3077" max="3077" width="9.33203125" style="54" bestFit="1" customWidth="1"/>
    <col min="3078" max="3078" width="11.5546875" style="54" bestFit="1" customWidth="1"/>
    <col min="3079" max="3328" width="8.88671875" style="54"/>
    <col min="3329" max="3329" width="8.5546875" style="54" customWidth="1"/>
    <col min="3330" max="3330" width="95.77734375" style="54" customWidth="1"/>
    <col min="3331" max="3331" width="9.33203125" style="54" bestFit="1" customWidth="1"/>
    <col min="3332" max="3332" width="10" style="54" bestFit="1" customWidth="1"/>
    <col min="3333" max="3333" width="9.33203125" style="54" bestFit="1" customWidth="1"/>
    <col min="3334" max="3334" width="11.5546875" style="54" bestFit="1" customWidth="1"/>
    <col min="3335" max="3584" width="8.88671875" style="54"/>
    <col min="3585" max="3585" width="8.5546875" style="54" customWidth="1"/>
    <col min="3586" max="3586" width="95.77734375" style="54" customWidth="1"/>
    <col min="3587" max="3587" width="9.33203125" style="54" bestFit="1" customWidth="1"/>
    <col min="3588" max="3588" width="10" style="54" bestFit="1" customWidth="1"/>
    <col min="3589" max="3589" width="9.33203125" style="54" bestFit="1" customWidth="1"/>
    <col min="3590" max="3590" width="11.5546875" style="54" bestFit="1" customWidth="1"/>
    <col min="3591" max="3840" width="8.88671875" style="54"/>
    <col min="3841" max="3841" width="8.5546875" style="54" customWidth="1"/>
    <col min="3842" max="3842" width="95.77734375" style="54" customWidth="1"/>
    <col min="3843" max="3843" width="9.33203125" style="54" bestFit="1" customWidth="1"/>
    <col min="3844" max="3844" width="10" style="54" bestFit="1" customWidth="1"/>
    <col min="3845" max="3845" width="9.33203125" style="54" bestFit="1" customWidth="1"/>
    <col min="3846" max="3846" width="11.5546875" style="54" bestFit="1" customWidth="1"/>
    <col min="3847" max="4096" width="8.88671875" style="54"/>
    <col min="4097" max="4097" width="8.5546875" style="54" customWidth="1"/>
    <col min="4098" max="4098" width="95.77734375" style="54" customWidth="1"/>
    <col min="4099" max="4099" width="9.33203125" style="54" bestFit="1" customWidth="1"/>
    <col min="4100" max="4100" width="10" style="54" bestFit="1" customWidth="1"/>
    <col min="4101" max="4101" width="9.33203125" style="54" bestFit="1" customWidth="1"/>
    <col min="4102" max="4102" width="11.5546875" style="54" bestFit="1" customWidth="1"/>
    <col min="4103" max="4352" width="8.88671875" style="54"/>
    <col min="4353" max="4353" width="8.5546875" style="54" customWidth="1"/>
    <col min="4354" max="4354" width="95.77734375" style="54" customWidth="1"/>
    <col min="4355" max="4355" width="9.33203125" style="54" bestFit="1" customWidth="1"/>
    <col min="4356" max="4356" width="10" style="54" bestFit="1" customWidth="1"/>
    <col min="4357" max="4357" width="9.33203125" style="54" bestFit="1" customWidth="1"/>
    <col min="4358" max="4358" width="11.5546875" style="54" bestFit="1" customWidth="1"/>
    <col min="4359" max="4608" width="8.88671875" style="54"/>
    <col min="4609" max="4609" width="8.5546875" style="54" customWidth="1"/>
    <col min="4610" max="4610" width="95.77734375" style="54" customWidth="1"/>
    <col min="4611" max="4611" width="9.33203125" style="54" bestFit="1" customWidth="1"/>
    <col min="4612" max="4612" width="10" style="54" bestFit="1" customWidth="1"/>
    <col min="4613" max="4613" width="9.33203125" style="54" bestFit="1" customWidth="1"/>
    <col min="4614" max="4614" width="11.5546875" style="54" bestFit="1" customWidth="1"/>
    <col min="4615" max="4864" width="8.88671875" style="54"/>
    <col min="4865" max="4865" width="8.5546875" style="54" customWidth="1"/>
    <col min="4866" max="4866" width="95.77734375" style="54" customWidth="1"/>
    <col min="4867" max="4867" width="9.33203125" style="54" bestFit="1" customWidth="1"/>
    <col min="4868" max="4868" width="10" style="54" bestFit="1" customWidth="1"/>
    <col min="4869" max="4869" width="9.33203125" style="54" bestFit="1" customWidth="1"/>
    <col min="4870" max="4870" width="11.5546875" style="54" bestFit="1" customWidth="1"/>
    <col min="4871" max="5120" width="8.88671875" style="54"/>
    <col min="5121" max="5121" width="8.5546875" style="54" customWidth="1"/>
    <col min="5122" max="5122" width="95.77734375" style="54" customWidth="1"/>
    <col min="5123" max="5123" width="9.33203125" style="54" bestFit="1" customWidth="1"/>
    <col min="5124" max="5124" width="10" style="54" bestFit="1" customWidth="1"/>
    <col min="5125" max="5125" width="9.33203125" style="54" bestFit="1" customWidth="1"/>
    <col min="5126" max="5126" width="11.5546875" style="54" bestFit="1" customWidth="1"/>
    <col min="5127" max="5376" width="8.88671875" style="54"/>
    <col min="5377" max="5377" width="8.5546875" style="54" customWidth="1"/>
    <col min="5378" max="5378" width="95.77734375" style="54" customWidth="1"/>
    <col min="5379" max="5379" width="9.33203125" style="54" bestFit="1" customWidth="1"/>
    <col min="5380" max="5380" width="10" style="54" bestFit="1" customWidth="1"/>
    <col min="5381" max="5381" width="9.33203125" style="54" bestFit="1" customWidth="1"/>
    <col min="5382" max="5382" width="11.5546875" style="54" bestFit="1" customWidth="1"/>
    <col min="5383" max="5632" width="8.88671875" style="54"/>
    <col min="5633" max="5633" width="8.5546875" style="54" customWidth="1"/>
    <col min="5634" max="5634" width="95.77734375" style="54" customWidth="1"/>
    <col min="5635" max="5635" width="9.33203125" style="54" bestFit="1" customWidth="1"/>
    <col min="5636" max="5636" width="10" style="54" bestFit="1" customWidth="1"/>
    <col min="5637" max="5637" width="9.33203125" style="54" bestFit="1" customWidth="1"/>
    <col min="5638" max="5638" width="11.5546875" style="54" bestFit="1" customWidth="1"/>
    <col min="5639" max="5888" width="8.88671875" style="54"/>
    <col min="5889" max="5889" width="8.5546875" style="54" customWidth="1"/>
    <col min="5890" max="5890" width="95.77734375" style="54" customWidth="1"/>
    <col min="5891" max="5891" width="9.33203125" style="54" bestFit="1" customWidth="1"/>
    <col min="5892" max="5892" width="10" style="54" bestFit="1" customWidth="1"/>
    <col min="5893" max="5893" width="9.33203125" style="54" bestFit="1" customWidth="1"/>
    <col min="5894" max="5894" width="11.5546875" style="54" bestFit="1" customWidth="1"/>
    <col min="5895" max="6144" width="8.88671875" style="54"/>
    <col min="6145" max="6145" width="8.5546875" style="54" customWidth="1"/>
    <col min="6146" max="6146" width="95.77734375" style="54" customWidth="1"/>
    <col min="6147" max="6147" width="9.33203125" style="54" bestFit="1" customWidth="1"/>
    <col min="6148" max="6148" width="10" style="54" bestFit="1" customWidth="1"/>
    <col min="6149" max="6149" width="9.33203125" style="54" bestFit="1" customWidth="1"/>
    <col min="6150" max="6150" width="11.5546875" style="54" bestFit="1" customWidth="1"/>
    <col min="6151" max="6400" width="8.88671875" style="54"/>
    <col min="6401" max="6401" width="8.5546875" style="54" customWidth="1"/>
    <col min="6402" max="6402" width="95.77734375" style="54" customWidth="1"/>
    <col min="6403" max="6403" width="9.33203125" style="54" bestFit="1" customWidth="1"/>
    <col min="6404" max="6404" width="10" style="54" bestFit="1" customWidth="1"/>
    <col min="6405" max="6405" width="9.33203125" style="54" bestFit="1" customWidth="1"/>
    <col min="6406" max="6406" width="11.5546875" style="54" bestFit="1" customWidth="1"/>
    <col min="6407" max="6656" width="8.88671875" style="54"/>
    <col min="6657" max="6657" width="8.5546875" style="54" customWidth="1"/>
    <col min="6658" max="6658" width="95.77734375" style="54" customWidth="1"/>
    <col min="6659" max="6659" width="9.33203125" style="54" bestFit="1" customWidth="1"/>
    <col min="6660" max="6660" width="10" style="54" bestFit="1" customWidth="1"/>
    <col min="6661" max="6661" width="9.33203125" style="54" bestFit="1" customWidth="1"/>
    <col min="6662" max="6662" width="11.5546875" style="54" bestFit="1" customWidth="1"/>
    <col min="6663" max="6912" width="8.88671875" style="54"/>
    <col min="6913" max="6913" width="8.5546875" style="54" customWidth="1"/>
    <col min="6914" max="6914" width="95.77734375" style="54" customWidth="1"/>
    <col min="6915" max="6915" width="9.33203125" style="54" bestFit="1" customWidth="1"/>
    <col min="6916" max="6916" width="10" style="54" bestFit="1" customWidth="1"/>
    <col min="6917" max="6917" width="9.33203125" style="54" bestFit="1" customWidth="1"/>
    <col min="6918" max="6918" width="11.5546875" style="54" bestFit="1" customWidth="1"/>
    <col min="6919" max="7168" width="8.88671875" style="54"/>
    <col min="7169" max="7169" width="8.5546875" style="54" customWidth="1"/>
    <col min="7170" max="7170" width="95.77734375" style="54" customWidth="1"/>
    <col min="7171" max="7171" width="9.33203125" style="54" bestFit="1" customWidth="1"/>
    <col min="7172" max="7172" width="10" style="54" bestFit="1" customWidth="1"/>
    <col min="7173" max="7173" width="9.33203125" style="54" bestFit="1" customWidth="1"/>
    <col min="7174" max="7174" width="11.5546875" style="54" bestFit="1" customWidth="1"/>
    <col min="7175" max="7424" width="8.88671875" style="54"/>
    <col min="7425" max="7425" width="8.5546875" style="54" customWidth="1"/>
    <col min="7426" max="7426" width="95.77734375" style="54" customWidth="1"/>
    <col min="7427" max="7427" width="9.33203125" style="54" bestFit="1" customWidth="1"/>
    <col min="7428" max="7428" width="10" style="54" bestFit="1" customWidth="1"/>
    <col min="7429" max="7429" width="9.33203125" style="54" bestFit="1" customWidth="1"/>
    <col min="7430" max="7430" width="11.5546875" style="54" bestFit="1" customWidth="1"/>
    <col min="7431" max="7680" width="8.88671875" style="54"/>
    <col min="7681" max="7681" width="8.5546875" style="54" customWidth="1"/>
    <col min="7682" max="7682" width="95.77734375" style="54" customWidth="1"/>
    <col min="7683" max="7683" width="9.33203125" style="54" bestFit="1" customWidth="1"/>
    <col min="7684" max="7684" width="10" style="54" bestFit="1" customWidth="1"/>
    <col min="7685" max="7685" width="9.33203125" style="54" bestFit="1" customWidth="1"/>
    <col min="7686" max="7686" width="11.5546875" style="54" bestFit="1" customWidth="1"/>
    <col min="7687" max="7936" width="8.88671875" style="54"/>
    <col min="7937" max="7937" width="8.5546875" style="54" customWidth="1"/>
    <col min="7938" max="7938" width="95.77734375" style="54" customWidth="1"/>
    <col min="7939" max="7939" width="9.33203125" style="54" bestFit="1" customWidth="1"/>
    <col min="7940" max="7940" width="10" style="54" bestFit="1" customWidth="1"/>
    <col min="7941" max="7941" width="9.33203125" style="54" bestFit="1" customWidth="1"/>
    <col min="7942" max="7942" width="11.5546875" style="54" bestFit="1" customWidth="1"/>
    <col min="7943" max="8192" width="8.88671875" style="54"/>
    <col min="8193" max="8193" width="8.5546875" style="54" customWidth="1"/>
    <col min="8194" max="8194" width="95.77734375" style="54" customWidth="1"/>
    <col min="8195" max="8195" width="9.33203125" style="54" bestFit="1" customWidth="1"/>
    <col min="8196" max="8196" width="10" style="54" bestFit="1" customWidth="1"/>
    <col min="8197" max="8197" width="9.33203125" style="54" bestFit="1" customWidth="1"/>
    <col min="8198" max="8198" width="11.5546875" style="54" bestFit="1" customWidth="1"/>
    <col min="8199" max="8448" width="8.88671875" style="54"/>
    <col min="8449" max="8449" width="8.5546875" style="54" customWidth="1"/>
    <col min="8450" max="8450" width="95.77734375" style="54" customWidth="1"/>
    <col min="8451" max="8451" width="9.33203125" style="54" bestFit="1" customWidth="1"/>
    <col min="8452" max="8452" width="10" style="54" bestFit="1" customWidth="1"/>
    <col min="8453" max="8453" width="9.33203125" style="54" bestFit="1" customWidth="1"/>
    <col min="8454" max="8454" width="11.5546875" style="54" bestFit="1" customWidth="1"/>
    <col min="8455" max="8704" width="8.88671875" style="54"/>
    <col min="8705" max="8705" width="8.5546875" style="54" customWidth="1"/>
    <col min="8706" max="8706" width="95.77734375" style="54" customWidth="1"/>
    <col min="8707" max="8707" width="9.33203125" style="54" bestFit="1" customWidth="1"/>
    <col min="8708" max="8708" width="10" style="54" bestFit="1" customWidth="1"/>
    <col min="8709" max="8709" width="9.33203125" style="54" bestFit="1" customWidth="1"/>
    <col min="8710" max="8710" width="11.5546875" style="54" bestFit="1" customWidth="1"/>
    <col min="8711" max="8960" width="8.88671875" style="54"/>
    <col min="8961" max="8961" width="8.5546875" style="54" customWidth="1"/>
    <col min="8962" max="8962" width="95.77734375" style="54" customWidth="1"/>
    <col min="8963" max="8963" width="9.33203125" style="54" bestFit="1" customWidth="1"/>
    <col min="8964" max="8964" width="10" style="54" bestFit="1" customWidth="1"/>
    <col min="8965" max="8965" width="9.33203125" style="54" bestFit="1" customWidth="1"/>
    <col min="8966" max="8966" width="11.5546875" style="54" bestFit="1" customWidth="1"/>
    <col min="8967" max="9216" width="8.88671875" style="54"/>
    <col min="9217" max="9217" width="8.5546875" style="54" customWidth="1"/>
    <col min="9218" max="9218" width="95.77734375" style="54" customWidth="1"/>
    <col min="9219" max="9219" width="9.33203125" style="54" bestFit="1" customWidth="1"/>
    <col min="9220" max="9220" width="10" style="54" bestFit="1" customWidth="1"/>
    <col min="9221" max="9221" width="9.33203125" style="54" bestFit="1" customWidth="1"/>
    <col min="9222" max="9222" width="11.5546875" style="54" bestFit="1" customWidth="1"/>
    <col min="9223" max="9472" width="8.88671875" style="54"/>
    <col min="9473" max="9473" width="8.5546875" style="54" customWidth="1"/>
    <col min="9474" max="9474" width="95.77734375" style="54" customWidth="1"/>
    <col min="9475" max="9475" width="9.33203125" style="54" bestFit="1" customWidth="1"/>
    <col min="9476" max="9476" width="10" style="54" bestFit="1" customWidth="1"/>
    <col min="9477" max="9477" width="9.33203125" style="54" bestFit="1" customWidth="1"/>
    <col min="9478" max="9478" width="11.5546875" style="54" bestFit="1" customWidth="1"/>
    <col min="9479" max="9728" width="8.88671875" style="54"/>
    <col min="9729" max="9729" width="8.5546875" style="54" customWidth="1"/>
    <col min="9730" max="9730" width="95.77734375" style="54" customWidth="1"/>
    <col min="9731" max="9731" width="9.33203125" style="54" bestFit="1" customWidth="1"/>
    <col min="9732" max="9732" width="10" style="54" bestFit="1" customWidth="1"/>
    <col min="9733" max="9733" width="9.33203125" style="54" bestFit="1" customWidth="1"/>
    <col min="9734" max="9734" width="11.5546875" style="54" bestFit="1" customWidth="1"/>
    <col min="9735" max="9984" width="8.88671875" style="54"/>
    <col min="9985" max="9985" width="8.5546875" style="54" customWidth="1"/>
    <col min="9986" max="9986" width="95.77734375" style="54" customWidth="1"/>
    <col min="9987" max="9987" width="9.33203125" style="54" bestFit="1" customWidth="1"/>
    <col min="9988" max="9988" width="10" style="54" bestFit="1" customWidth="1"/>
    <col min="9989" max="9989" width="9.33203125" style="54" bestFit="1" customWidth="1"/>
    <col min="9990" max="9990" width="11.5546875" style="54" bestFit="1" customWidth="1"/>
    <col min="9991" max="10240" width="8.88671875" style="54"/>
    <col min="10241" max="10241" width="8.5546875" style="54" customWidth="1"/>
    <col min="10242" max="10242" width="95.77734375" style="54" customWidth="1"/>
    <col min="10243" max="10243" width="9.33203125" style="54" bestFit="1" customWidth="1"/>
    <col min="10244" max="10244" width="10" style="54" bestFit="1" customWidth="1"/>
    <col min="10245" max="10245" width="9.33203125" style="54" bestFit="1" customWidth="1"/>
    <col min="10246" max="10246" width="11.5546875" style="54" bestFit="1" customWidth="1"/>
    <col min="10247" max="10496" width="8.88671875" style="54"/>
    <col min="10497" max="10497" width="8.5546875" style="54" customWidth="1"/>
    <col min="10498" max="10498" width="95.77734375" style="54" customWidth="1"/>
    <col min="10499" max="10499" width="9.33203125" style="54" bestFit="1" customWidth="1"/>
    <col min="10500" max="10500" width="10" style="54" bestFit="1" customWidth="1"/>
    <col min="10501" max="10501" width="9.33203125" style="54" bestFit="1" customWidth="1"/>
    <col min="10502" max="10502" width="11.5546875" style="54" bestFit="1" customWidth="1"/>
    <col min="10503" max="10752" width="8.88671875" style="54"/>
    <col min="10753" max="10753" width="8.5546875" style="54" customWidth="1"/>
    <col min="10754" max="10754" width="95.77734375" style="54" customWidth="1"/>
    <col min="10755" max="10755" width="9.33203125" style="54" bestFit="1" customWidth="1"/>
    <col min="10756" max="10756" width="10" style="54" bestFit="1" customWidth="1"/>
    <col min="10757" max="10757" width="9.33203125" style="54" bestFit="1" customWidth="1"/>
    <col min="10758" max="10758" width="11.5546875" style="54" bestFit="1" customWidth="1"/>
    <col min="10759" max="11008" width="8.88671875" style="54"/>
    <col min="11009" max="11009" width="8.5546875" style="54" customWidth="1"/>
    <col min="11010" max="11010" width="95.77734375" style="54" customWidth="1"/>
    <col min="11011" max="11011" width="9.33203125" style="54" bestFit="1" customWidth="1"/>
    <col min="11012" max="11012" width="10" style="54" bestFit="1" customWidth="1"/>
    <col min="11013" max="11013" width="9.33203125" style="54" bestFit="1" customWidth="1"/>
    <col min="11014" max="11014" width="11.5546875" style="54" bestFit="1" customWidth="1"/>
    <col min="11015" max="11264" width="8.88671875" style="54"/>
    <col min="11265" max="11265" width="8.5546875" style="54" customWidth="1"/>
    <col min="11266" max="11266" width="95.77734375" style="54" customWidth="1"/>
    <col min="11267" max="11267" width="9.33203125" style="54" bestFit="1" customWidth="1"/>
    <col min="11268" max="11268" width="10" style="54" bestFit="1" customWidth="1"/>
    <col min="11269" max="11269" width="9.33203125" style="54" bestFit="1" customWidth="1"/>
    <col min="11270" max="11270" width="11.5546875" style="54" bestFit="1" customWidth="1"/>
    <col min="11271" max="11520" width="8.88671875" style="54"/>
    <col min="11521" max="11521" width="8.5546875" style="54" customWidth="1"/>
    <col min="11522" max="11522" width="95.77734375" style="54" customWidth="1"/>
    <col min="11523" max="11523" width="9.33203125" style="54" bestFit="1" customWidth="1"/>
    <col min="11524" max="11524" width="10" style="54" bestFit="1" customWidth="1"/>
    <col min="11525" max="11525" width="9.33203125" style="54" bestFit="1" customWidth="1"/>
    <col min="11526" max="11526" width="11.5546875" style="54" bestFit="1" customWidth="1"/>
    <col min="11527" max="11776" width="8.88671875" style="54"/>
    <col min="11777" max="11777" width="8.5546875" style="54" customWidth="1"/>
    <col min="11778" max="11778" width="95.77734375" style="54" customWidth="1"/>
    <col min="11779" max="11779" width="9.33203125" style="54" bestFit="1" customWidth="1"/>
    <col min="11780" max="11780" width="10" style="54" bestFit="1" customWidth="1"/>
    <col min="11781" max="11781" width="9.33203125" style="54" bestFit="1" customWidth="1"/>
    <col min="11782" max="11782" width="11.5546875" style="54" bestFit="1" customWidth="1"/>
    <col min="11783" max="12032" width="8.88671875" style="54"/>
    <col min="12033" max="12033" width="8.5546875" style="54" customWidth="1"/>
    <col min="12034" max="12034" width="95.77734375" style="54" customWidth="1"/>
    <col min="12035" max="12035" width="9.33203125" style="54" bestFit="1" customWidth="1"/>
    <col min="12036" max="12036" width="10" style="54" bestFit="1" customWidth="1"/>
    <col min="12037" max="12037" width="9.33203125" style="54" bestFit="1" customWidth="1"/>
    <col min="12038" max="12038" width="11.5546875" style="54" bestFit="1" customWidth="1"/>
    <col min="12039" max="12288" width="8.88671875" style="54"/>
    <col min="12289" max="12289" width="8.5546875" style="54" customWidth="1"/>
    <col min="12290" max="12290" width="95.77734375" style="54" customWidth="1"/>
    <col min="12291" max="12291" width="9.33203125" style="54" bestFit="1" customWidth="1"/>
    <col min="12292" max="12292" width="10" style="54" bestFit="1" customWidth="1"/>
    <col min="12293" max="12293" width="9.33203125" style="54" bestFit="1" customWidth="1"/>
    <col min="12294" max="12294" width="11.5546875" style="54" bestFit="1" customWidth="1"/>
    <col min="12295" max="12544" width="8.88671875" style="54"/>
    <col min="12545" max="12545" width="8.5546875" style="54" customWidth="1"/>
    <col min="12546" max="12546" width="95.77734375" style="54" customWidth="1"/>
    <col min="12547" max="12547" width="9.33203125" style="54" bestFit="1" customWidth="1"/>
    <col min="12548" max="12548" width="10" style="54" bestFit="1" customWidth="1"/>
    <col min="12549" max="12549" width="9.33203125" style="54" bestFit="1" customWidth="1"/>
    <col min="12550" max="12550" width="11.5546875" style="54" bestFit="1" customWidth="1"/>
    <col min="12551" max="12800" width="8.88671875" style="54"/>
    <col min="12801" max="12801" width="8.5546875" style="54" customWidth="1"/>
    <col min="12802" max="12802" width="95.77734375" style="54" customWidth="1"/>
    <col min="12803" max="12803" width="9.33203125" style="54" bestFit="1" customWidth="1"/>
    <col min="12804" max="12804" width="10" style="54" bestFit="1" customWidth="1"/>
    <col min="12805" max="12805" width="9.33203125" style="54" bestFit="1" customWidth="1"/>
    <col min="12806" max="12806" width="11.5546875" style="54" bestFit="1" customWidth="1"/>
    <col min="12807" max="13056" width="8.88671875" style="54"/>
    <col min="13057" max="13057" width="8.5546875" style="54" customWidth="1"/>
    <col min="13058" max="13058" width="95.77734375" style="54" customWidth="1"/>
    <col min="13059" max="13059" width="9.33203125" style="54" bestFit="1" customWidth="1"/>
    <col min="13060" max="13060" width="10" style="54" bestFit="1" customWidth="1"/>
    <col min="13061" max="13061" width="9.33203125" style="54" bestFit="1" customWidth="1"/>
    <col min="13062" max="13062" width="11.5546875" style="54" bestFit="1" customWidth="1"/>
    <col min="13063" max="13312" width="8.88671875" style="54"/>
    <col min="13313" max="13313" width="8.5546875" style="54" customWidth="1"/>
    <col min="13314" max="13314" width="95.77734375" style="54" customWidth="1"/>
    <col min="13315" max="13315" width="9.33203125" style="54" bestFit="1" customWidth="1"/>
    <col min="13316" max="13316" width="10" style="54" bestFit="1" customWidth="1"/>
    <col min="13317" max="13317" width="9.33203125" style="54" bestFit="1" customWidth="1"/>
    <col min="13318" max="13318" width="11.5546875" style="54" bestFit="1" customWidth="1"/>
    <col min="13319" max="13568" width="8.88671875" style="54"/>
    <col min="13569" max="13569" width="8.5546875" style="54" customWidth="1"/>
    <col min="13570" max="13570" width="95.77734375" style="54" customWidth="1"/>
    <col min="13571" max="13571" width="9.33203125" style="54" bestFit="1" customWidth="1"/>
    <col min="13572" max="13572" width="10" style="54" bestFit="1" customWidth="1"/>
    <col min="13573" max="13573" width="9.33203125" style="54" bestFit="1" customWidth="1"/>
    <col min="13574" max="13574" width="11.5546875" style="54" bestFit="1" customWidth="1"/>
    <col min="13575" max="13824" width="8.88671875" style="54"/>
    <col min="13825" max="13825" width="8.5546875" style="54" customWidth="1"/>
    <col min="13826" max="13826" width="95.77734375" style="54" customWidth="1"/>
    <col min="13827" max="13827" width="9.33203125" style="54" bestFit="1" customWidth="1"/>
    <col min="13828" max="13828" width="10" style="54" bestFit="1" customWidth="1"/>
    <col min="13829" max="13829" width="9.33203125" style="54" bestFit="1" customWidth="1"/>
    <col min="13830" max="13830" width="11.5546875" style="54" bestFit="1" customWidth="1"/>
    <col min="13831" max="14080" width="8.88671875" style="54"/>
    <col min="14081" max="14081" width="8.5546875" style="54" customWidth="1"/>
    <col min="14082" max="14082" width="95.77734375" style="54" customWidth="1"/>
    <col min="14083" max="14083" width="9.33203125" style="54" bestFit="1" customWidth="1"/>
    <col min="14084" max="14084" width="10" style="54" bestFit="1" customWidth="1"/>
    <col min="14085" max="14085" width="9.33203125" style="54" bestFit="1" customWidth="1"/>
    <col min="14086" max="14086" width="11.5546875" style="54" bestFit="1" customWidth="1"/>
    <col min="14087" max="14336" width="8.88671875" style="54"/>
    <col min="14337" max="14337" width="8.5546875" style="54" customWidth="1"/>
    <col min="14338" max="14338" width="95.77734375" style="54" customWidth="1"/>
    <col min="14339" max="14339" width="9.33203125" style="54" bestFit="1" customWidth="1"/>
    <col min="14340" max="14340" width="10" style="54" bestFit="1" customWidth="1"/>
    <col min="14341" max="14341" width="9.33203125" style="54" bestFit="1" customWidth="1"/>
    <col min="14342" max="14342" width="11.5546875" style="54" bestFit="1" customWidth="1"/>
    <col min="14343" max="14592" width="8.88671875" style="54"/>
    <col min="14593" max="14593" width="8.5546875" style="54" customWidth="1"/>
    <col min="14594" max="14594" width="95.77734375" style="54" customWidth="1"/>
    <col min="14595" max="14595" width="9.33203125" style="54" bestFit="1" customWidth="1"/>
    <col min="14596" max="14596" width="10" style="54" bestFit="1" customWidth="1"/>
    <col min="14597" max="14597" width="9.33203125" style="54" bestFit="1" customWidth="1"/>
    <col min="14598" max="14598" width="11.5546875" style="54" bestFit="1" customWidth="1"/>
    <col min="14599" max="14848" width="8.88671875" style="54"/>
    <col min="14849" max="14849" width="8.5546875" style="54" customWidth="1"/>
    <col min="14850" max="14850" width="95.77734375" style="54" customWidth="1"/>
    <col min="14851" max="14851" width="9.33203125" style="54" bestFit="1" customWidth="1"/>
    <col min="14852" max="14852" width="10" style="54" bestFit="1" customWidth="1"/>
    <col min="14853" max="14853" width="9.33203125" style="54" bestFit="1" customWidth="1"/>
    <col min="14854" max="14854" width="11.5546875" style="54" bestFit="1" customWidth="1"/>
    <col min="14855" max="15104" width="8.88671875" style="54"/>
    <col min="15105" max="15105" width="8.5546875" style="54" customWidth="1"/>
    <col min="15106" max="15106" width="95.77734375" style="54" customWidth="1"/>
    <col min="15107" max="15107" width="9.33203125" style="54" bestFit="1" customWidth="1"/>
    <col min="15108" max="15108" width="10" style="54" bestFit="1" customWidth="1"/>
    <col min="15109" max="15109" width="9.33203125" style="54" bestFit="1" customWidth="1"/>
    <col min="15110" max="15110" width="11.5546875" style="54" bestFit="1" customWidth="1"/>
    <col min="15111" max="15360" width="8.88671875" style="54"/>
    <col min="15361" max="15361" width="8.5546875" style="54" customWidth="1"/>
    <col min="15362" max="15362" width="95.77734375" style="54" customWidth="1"/>
    <col min="15363" max="15363" width="9.33203125" style="54" bestFit="1" customWidth="1"/>
    <col min="15364" max="15364" width="10" style="54" bestFit="1" customWidth="1"/>
    <col min="15365" max="15365" width="9.33203125" style="54" bestFit="1" customWidth="1"/>
    <col min="15366" max="15366" width="11.5546875" style="54" bestFit="1" customWidth="1"/>
    <col min="15367" max="15616" width="8.88671875" style="54"/>
    <col min="15617" max="15617" width="8.5546875" style="54" customWidth="1"/>
    <col min="15618" max="15618" width="95.77734375" style="54" customWidth="1"/>
    <col min="15619" max="15619" width="9.33203125" style="54" bestFit="1" customWidth="1"/>
    <col min="15620" max="15620" width="10" style="54" bestFit="1" customWidth="1"/>
    <col min="15621" max="15621" width="9.33203125" style="54" bestFit="1" customWidth="1"/>
    <col min="15622" max="15622" width="11.5546875" style="54" bestFit="1" customWidth="1"/>
    <col min="15623" max="15872" width="8.88671875" style="54"/>
    <col min="15873" max="15873" width="8.5546875" style="54" customWidth="1"/>
    <col min="15874" max="15874" width="95.77734375" style="54" customWidth="1"/>
    <col min="15875" max="15875" width="9.33203125" style="54" bestFit="1" customWidth="1"/>
    <col min="15876" max="15876" width="10" style="54" bestFit="1" customWidth="1"/>
    <col min="15877" max="15877" width="9.33203125" style="54" bestFit="1" customWidth="1"/>
    <col min="15878" max="15878" width="11.5546875" style="54" bestFit="1" customWidth="1"/>
    <col min="15879" max="16128" width="8.88671875" style="54"/>
    <col min="16129" max="16129" width="8.5546875" style="54" customWidth="1"/>
    <col min="16130" max="16130" width="95.77734375" style="54" customWidth="1"/>
    <col min="16131" max="16131" width="9.33203125" style="54" bestFit="1" customWidth="1"/>
    <col min="16132" max="16132" width="10" style="54" bestFit="1" customWidth="1"/>
    <col min="16133" max="16133" width="9.33203125" style="54" bestFit="1" customWidth="1"/>
    <col min="16134" max="16134" width="11.5546875" style="54" bestFit="1" customWidth="1"/>
    <col min="16135" max="16384" width="8.88671875" style="54"/>
  </cols>
  <sheetData>
    <row r="1" spans="1:20" s="32" customFormat="1" ht="30" customHeight="1" x14ac:dyDescent="0.25">
      <c r="A1" s="28" t="s">
        <v>373</v>
      </c>
      <c r="B1" s="29" t="s">
        <v>374</v>
      </c>
      <c r="C1" s="30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</row>
    <row r="2" spans="1:20" s="32" customFormat="1" ht="30" customHeight="1" x14ac:dyDescent="0.25">
      <c r="A2" s="33"/>
      <c r="B2" s="34" t="s">
        <v>375</v>
      </c>
      <c r="C2" s="30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</row>
    <row r="3" spans="1:20" s="32" customFormat="1" ht="30" customHeight="1" x14ac:dyDescent="0.25">
      <c r="A3" s="35" t="s">
        <v>373</v>
      </c>
      <c r="B3" s="36" t="s">
        <v>431</v>
      </c>
      <c r="C3" s="30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</row>
    <row r="4" spans="1:20" s="32" customFormat="1" ht="15.6" x14ac:dyDescent="0.25">
      <c r="A4" s="37"/>
      <c r="B4" s="38" t="s">
        <v>376</v>
      </c>
      <c r="C4" s="39"/>
      <c r="D4" s="39"/>
      <c r="E4" s="40"/>
      <c r="F4" s="40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</row>
    <row r="5" spans="1:20" s="32" customFormat="1" x14ac:dyDescent="0.25">
      <c r="A5" s="42"/>
      <c r="B5" s="43"/>
      <c r="C5" s="41"/>
      <c r="D5" s="41"/>
      <c r="E5" s="41"/>
      <c r="F5" s="41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</row>
    <row r="6" spans="1:20" s="45" customFormat="1" ht="22.8" x14ac:dyDescent="0.25">
      <c r="A6" s="42" t="s">
        <v>377</v>
      </c>
      <c r="B6" s="42" t="s">
        <v>378</v>
      </c>
      <c r="C6" s="41"/>
      <c r="D6" s="41"/>
      <c r="E6" s="41"/>
      <c r="F6" s="41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</row>
    <row r="7" spans="1:20" s="48" customFormat="1" x14ac:dyDescent="0.25">
      <c r="A7" s="42" t="s">
        <v>379</v>
      </c>
      <c r="B7" s="46" t="s">
        <v>380</v>
      </c>
      <c r="C7" s="41"/>
      <c r="D7" s="41"/>
      <c r="E7" s="41"/>
      <c r="F7" s="41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</row>
    <row r="8" spans="1:20" s="48" customFormat="1" ht="45.6" x14ac:dyDescent="0.25">
      <c r="A8" s="42" t="s">
        <v>381</v>
      </c>
      <c r="B8" s="46" t="s">
        <v>382</v>
      </c>
      <c r="C8" s="41"/>
      <c r="D8" s="41"/>
      <c r="E8" s="41"/>
      <c r="F8" s="41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</row>
    <row r="9" spans="1:20" s="45" customFormat="1" ht="34.200000000000003" x14ac:dyDescent="0.25">
      <c r="A9" s="42" t="s">
        <v>383</v>
      </c>
      <c r="B9" s="46" t="s">
        <v>384</v>
      </c>
      <c r="C9" s="41"/>
      <c r="D9" s="41"/>
      <c r="E9" s="41"/>
      <c r="F9" s="41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</row>
    <row r="10" spans="1:20" s="45" customFormat="1" ht="22.8" x14ac:dyDescent="0.25">
      <c r="A10" s="42" t="s">
        <v>385</v>
      </c>
      <c r="B10" s="42" t="s">
        <v>386</v>
      </c>
      <c r="C10" s="41"/>
      <c r="D10" s="41"/>
      <c r="E10" s="41"/>
      <c r="F10" s="41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</row>
    <row r="11" spans="1:20" s="45" customFormat="1" ht="22.8" x14ac:dyDescent="0.25">
      <c r="A11" s="42" t="s">
        <v>387</v>
      </c>
      <c r="B11" s="42" t="s">
        <v>388</v>
      </c>
      <c r="C11" s="41"/>
      <c r="D11" s="41"/>
      <c r="E11" s="41"/>
      <c r="F11" s="41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</row>
    <row r="12" spans="1:20" s="45" customFormat="1" ht="57" x14ac:dyDescent="0.25">
      <c r="A12" s="42" t="s">
        <v>389</v>
      </c>
      <c r="B12" s="42" t="s">
        <v>390</v>
      </c>
      <c r="C12" s="41"/>
      <c r="D12" s="41"/>
      <c r="E12" s="41"/>
      <c r="F12" s="41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</row>
    <row r="13" spans="1:20" s="45" customFormat="1" ht="34.200000000000003" x14ac:dyDescent="0.25">
      <c r="A13" s="42" t="s">
        <v>391</v>
      </c>
      <c r="B13" s="42" t="s">
        <v>392</v>
      </c>
      <c r="C13" s="47"/>
      <c r="D13" s="41"/>
      <c r="E13" s="41"/>
      <c r="F13" s="41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</row>
    <row r="14" spans="1:20" s="45" customFormat="1" ht="34.200000000000003" x14ac:dyDescent="0.25">
      <c r="A14" s="42" t="s">
        <v>393</v>
      </c>
      <c r="B14" s="42" t="s">
        <v>394</v>
      </c>
      <c r="C14" s="41"/>
      <c r="D14" s="41"/>
      <c r="E14" s="41"/>
      <c r="F14" s="41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</row>
    <row r="15" spans="1:20" s="48" customFormat="1" ht="22.8" x14ac:dyDescent="0.25">
      <c r="A15" s="42" t="s">
        <v>395</v>
      </c>
      <c r="B15" s="42" t="s">
        <v>396</v>
      </c>
      <c r="C15" s="41"/>
      <c r="D15" s="41"/>
      <c r="E15" s="41"/>
      <c r="F15" s="41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</row>
    <row r="16" spans="1:20" s="45" customFormat="1" ht="24" customHeight="1" x14ac:dyDescent="0.25">
      <c r="A16" s="42" t="s">
        <v>397</v>
      </c>
      <c r="B16" s="42" t="s">
        <v>398</v>
      </c>
      <c r="C16" s="41"/>
      <c r="D16" s="41"/>
      <c r="E16" s="41"/>
      <c r="F16" s="41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</row>
    <row r="17" spans="1:20" s="45" customFormat="1" ht="22.8" x14ac:dyDescent="0.25">
      <c r="A17" s="42" t="s">
        <v>399</v>
      </c>
      <c r="B17" s="46" t="s">
        <v>400</v>
      </c>
      <c r="C17" s="41"/>
      <c r="D17" s="41"/>
      <c r="E17" s="41"/>
      <c r="F17" s="41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</row>
    <row r="18" spans="1:20" s="45" customFormat="1" x14ac:dyDescent="0.25">
      <c r="A18" s="42" t="s">
        <v>401</v>
      </c>
      <c r="B18" s="42" t="s">
        <v>402</v>
      </c>
      <c r="C18" s="41"/>
      <c r="D18" s="41"/>
      <c r="E18" s="41"/>
      <c r="F18" s="41"/>
    </row>
    <row r="19" spans="1:20" s="45" customFormat="1" ht="22.8" x14ac:dyDescent="0.25">
      <c r="A19" s="42" t="s">
        <v>403</v>
      </c>
      <c r="B19" s="42" t="s">
        <v>404</v>
      </c>
      <c r="C19" s="41"/>
      <c r="D19" s="41"/>
      <c r="E19" s="41"/>
      <c r="F19" s="41"/>
    </row>
    <row r="20" spans="1:20" s="45" customFormat="1" ht="22.8" x14ac:dyDescent="0.25">
      <c r="A20" s="42" t="s">
        <v>405</v>
      </c>
      <c r="B20" s="42" t="s">
        <v>406</v>
      </c>
      <c r="C20" s="41"/>
      <c r="D20" s="41"/>
      <c r="E20" s="41"/>
      <c r="F20" s="41"/>
    </row>
    <row r="21" spans="1:20" s="45" customFormat="1" ht="22.8" x14ac:dyDescent="0.25">
      <c r="A21" s="42" t="s">
        <v>407</v>
      </c>
      <c r="B21" s="42" t="s">
        <v>408</v>
      </c>
      <c r="C21" s="41"/>
      <c r="D21" s="41"/>
      <c r="E21" s="41"/>
      <c r="F21" s="41"/>
    </row>
    <row r="22" spans="1:20" s="48" customFormat="1" ht="34.200000000000003" x14ac:dyDescent="0.25">
      <c r="A22" s="42" t="s">
        <v>409</v>
      </c>
      <c r="B22" s="42" t="s">
        <v>410</v>
      </c>
      <c r="C22" s="41"/>
      <c r="D22" s="41"/>
      <c r="E22" s="41"/>
      <c r="F22" s="41"/>
    </row>
    <row r="23" spans="1:20" s="48" customFormat="1" ht="22.8" x14ac:dyDescent="0.25">
      <c r="A23" s="42" t="s">
        <v>411</v>
      </c>
      <c r="B23" s="42" t="s">
        <v>412</v>
      </c>
      <c r="C23" s="41"/>
      <c r="D23" s="41"/>
      <c r="E23" s="41"/>
      <c r="F23" s="41"/>
    </row>
    <row r="24" spans="1:20" s="48" customFormat="1" ht="45.6" x14ac:dyDescent="0.25">
      <c r="A24" s="42" t="s">
        <v>413</v>
      </c>
      <c r="B24" s="42" t="s">
        <v>414</v>
      </c>
      <c r="C24" s="41"/>
      <c r="D24" s="41"/>
      <c r="E24" s="41"/>
      <c r="F24" s="41"/>
    </row>
    <row r="25" spans="1:20" s="48" customFormat="1" ht="34.200000000000003" x14ac:dyDescent="0.25">
      <c r="A25" s="42" t="s">
        <v>415</v>
      </c>
      <c r="B25" s="42" t="s">
        <v>416</v>
      </c>
      <c r="C25" s="41"/>
      <c r="D25" s="41"/>
      <c r="E25" s="41"/>
      <c r="F25" s="41"/>
    </row>
    <row r="26" spans="1:20" s="48" customFormat="1" ht="22.8" x14ac:dyDescent="0.25">
      <c r="A26" s="42" t="s">
        <v>417</v>
      </c>
      <c r="B26" s="42" t="s">
        <v>418</v>
      </c>
      <c r="C26" s="41"/>
      <c r="D26" s="41"/>
      <c r="E26" s="41"/>
      <c r="F26" s="41"/>
    </row>
    <row r="27" spans="1:20" s="48" customFormat="1" ht="22.8" x14ac:dyDescent="0.25">
      <c r="A27" s="42" t="s">
        <v>419</v>
      </c>
      <c r="B27" s="42" t="s">
        <v>420</v>
      </c>
      <c r="C27" s="41"/>
      <c r="D27" s="41"/>
      <c r="E27" s="41"/>
      <c r="F27" s="41"/>
    </row>
    <row r="28" spans="1:20" s="48" customFormat="1" ht="45.6" x14ac:dyDescent="0.25">
      <c r="A28" s="42" t="s">
        <v>421</v>
      </c>
      <c r="B28" s="42" t="s">
        <v>422</v>
      </c>
      <c r="C28" s="41"/>
      <c r="D28" s="41"/>
      <c r="E28" s="41"/>
      <c r="F28" s="41"/>
    </row>
    <row r="29" spans="1:20" s="48" customFormat="1" x14ac:dyDescent="0.25">
      <c r="A29" s="42" t="s">
        <v>423</v>
      </c>
      <c r="B29" s="42" t="s">
        <v>424</v>
      </c>
      <c r="C29" s="41"/>
      <c r="D29" s="41"/>
      <c r="E29" s="41"/>
      <c r="F29" s="41"/>
    </row>
    <row r="30" spans="1:20" s="48" customFormat="1" ht="22.8" x14ac:dyDescent="0.25">
      <c r="A30" s="42" t="s">
        <v>425</v>
      </c>
      <c r="B30" s="42" t="s">
        <v>426</v>
      </c>
      <c r="C30" s="41"/>
      <c r="D30" s="41"/>
      <c r="E30" s="41"/>
      <c r="F30" s="41"/>
    </row>
    <row r="31" spans="1:20" s="48" customFormat="1" x14ac:dyDescent="0.25">
      <c r="A31" s="42" t="s">
        <v>427</v>
      </c>
      <c r="B31" s="42" t="s">
        <v>428</v>
      </c>
      <c r="C31" s="41"/>
      <c r="D31" s="41"/>
      <c r="E31" s="41"/>
      <c r="F31" s="41"/>
    </row>
    <row r="32" spans="1:20" s="48" customFormat="1" x14ac:dyDescent="0.25">
      <c r="A32" s="42" t="s">
        <v>429</v>
      </c>
      <c r="B32" s="42" t="s">
        <v>430</v>
      </c>
      <c r="C32" s="41"/>
      <c r="D32" s="41"/>
      <c r="E32" s="41"/>
      <c r="F32" s="41"/>
    </row>
    <row r="33" spans="1:4" s="48" customFormat="1" x14ac:dyDescent="0.25">
      <c r="A33" s="49"/>
      <c r="B33" s="49"/>
      <c r="C33" s="45"/>
      <c r="D33" s="50"/>
    </row>
  </sheetData>
  <printOptions horizontalCentered="1" verticalCentered="1"/>
  <pageMargins left="0.78740157480314965" right="0.43307086614173229" top="0.55118110236220474" bottom="0.59055118110236227" header="0.39370078740157483" footer="0.31496062992125984"/>
  <pageSetup paperSize="9" scale="83" orientation="portrait" r:id="rId1"/>
  <headerFooter alignWithMargins="0">
    <oddFooter>&amp;L&amp;F  &amp;C&amp;P  /  &amp;N&amp;R&amp;D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view="pageBreakPreview" zoomScaleNormal="100" zoomScaleSheetLayoutView="100" workbookViewId="0">
      <selection activeCell="B28" sqref="B28:J28"/>
    </sheetView>
  </sheetViews>
  <sheetFormatPr defaultColWidth="9.109375" defaultRowHeight="13.2" x14ac:dyDescent="0.25"/>
  <cols>
    <col min="1" max="1" width="5.33203125" style="7" customWidth="1"/>
    <col min="2" max="5" width="10.6640625" style="7" customWidth="1"/>
    <col min="6" max="7" width="5.33203125" style="7" customWidth="1"/>
    <col min="8" max="11" width="10.6640625" style="7" customWidth="1"/>
    <col min="12" max="16384" width="9.109375" style="7"/>
  </cols>
  <sheetData>
    <row r="1" spans="1:12" ht="18.75" customHeight="1" x14ac:dyDescent="0.25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</row>
    <row r="2" spans="1:12" ht="12.75" customHeight="1" x14ac:dyDescent="0.25">
      <c r="B2" s="8" t="s">
        <v>1</v>
      </c>
      <c r="C2" s="58" t="s">
        <v>2</v>
      </c>
      <c r="D2" s="59"/>
      <c r="E2" s="59"/>
      <c r="F2" s="59"/>
      <c r="G2" s="59"/>
      <c r="H2" s="59"/>
      <c r="I2" s="59"/>
      <c r="J2" s="59"/>
      <c r="K2" s="59"/>
      <c r="L2" s="59"/>
    </row>
    <row r="3" spans="1:12" ht="12.75" customHeight="1" x14ac:dyDescent="0.25">
      <c r="B3" s="8" t="s">
        <v>3</v>
      </c>
      <c r="C3" s="55" t="s">
        <v>4</v>
      </c>
      <c r="D3" s="56"/>
      <c r="E3" s="56"/>
      <c r="F3" s="56"/>
      <c r="G3" s="56"/>
      <c r="H3" s="56"/>
      <c r="I3" s="56"/>
      <c r="J3" s="56"/>
      <c r="K3" s="56"/>
      <c r="L3" s="56"/>
    </row>
    <row r="5" spans="1:12" ht="18.75" customHeight="1" x14ac:dyDescent="0.25">
      <c r="A5" s="57" t="s">
        <v>5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</row>
    <row r="6" spans="1:12" ht="12.75" customHeight="1" x14ac:dyDescent="0.25">
      <c r="B6" s="8" t="s">
        <v>6</v>
      </c>
      <c r="C6" s="58" t="s">
        <v>4</v>
      </c>
      <c r="D6" s="59"/>
      <c r="E6" s="59"/>
      <c r="F6" s="59"/>
      <c r="G6" s="59"/>
      <c r="H6" s="59"/>
      <c r="I6" s="59"/>
      <c r="J6" s="59"/>
      <c r="K6" s="59"/>
      <c r="L6" s="59"/>
    </row>
    <row r="7" spans="1:12" ht="12.75" customHeight="1" x14ac:dyDescent="0.25">
      <c r="B7" s="8" t="s">
        <v>7</v>
      </c>
      <c r="C7" s="55" t="s">
        <v>8</v>
      </c>
      <c r="D7" s="56"/>
      <c r="E7" s="56"/>
      <c r="F7" s="56"/>
      <c r="G7" s="56"/>
      <c r="H7" s="56"/>
      <c r="I7" s="56"/>
      <c r="J7" s="56"/>
      <c r="K7" s="56"/>
      <c r="L7" s="56"/>
    </row>
    <row r="9" spans="1:12" ht="18.75" customHeight="1" x14ac:dyDescent="0.25">
      <c r="A9" s="57" t="s">
        <v>9</v>
      </c>
      <c r="B9" s="57"/>
      <c r="C9" s="57"/>
      <c r="D9" s="57"/>
      <c r="E9" s="57"/>
      <c r="F9" s="57"/>
      <c r="G9" s="57" t="s">
        <v>10</v>
      </c>
      <c r="H9" s="57"/>
      <c r="I9" s="57"/>
      <c r="J9" s="57"/>
      <c r="K9" s="57"/>
      <c r="L9" s="57"/>
    </row>
    <row r="10" spans="1:12" ht="12.75" customHeight="1" x14ac:dyDescent="0.25">
      <c r="B10" s="59"/>
      <c r="C10" s="59"/>
      <c r="D10" s="59"/>
      <c r="E10" s="59"/>
      <c r="F10" s="59"/>
      <c r="G10" s="59"/>
      <c r="H10" s="59" t="s">
        <v>11</v>
      </c>
      <c r="I10" s="59"/>
      <c r="J10" s="59"/>
      <c r="K10" s="59"/>
      <c r="L10" s="59"/>
    </row>
    <row r="11" spans="1:12" ht="12.75" customHeight="1" x14ac:dyDescent="0.25">
      <c r="B11" s="56"/>
      <c r="C11" s="56"/>
      <c r="D11" s="56"/>
      <c r="E11" s="56"/>
      <c r="F11" s="56"/>
      <c r="G11" s="56"/>
      <c r="H11" s="56" t="s">
        <v>12</v>
      </c>
      <c r="I11" s="56"/>
      <c r="J11" s="56"/>
      <c r="K11" s="56"/>
      <c r="L11" s="56"/>
    </row>
    <row r="12" spans="1:12" ht="12.75" customHeight="1" x14ac:dyDescent="0.25">
      <c r="B12" s="56"/>
      <c r="C12" s="56"/>
      <c r="D12" s="56"/>
      <c r="E12" s="56"/>
      <c r="F12" s="56"/>
      <c r="G12" s="56"/>
      <c r="H12" s="56" t="s">
        <v>13</v>
      </c>
      <c r="I12" s="56"/>
      <c r="J12" s="56"/>
      <c r="K12" s="56"/>
      <c r="L12" s="56"/>
    </row>
    <row r="13" spans="1:12" ht="12.75" customHeight="1" x14ac:dyDescent="0.25">
      <c r="B13" s="56"/>
      <c r="C13" s="56"/>
      <c r="D13" s="56"/>
      <c r="E13" s="56"/>
      <c r="F13" s="56"/>
      <c r="G13" s="56"/>
      <c r="H13" s="56" t="s">
        <v>14</v>
      </c>
      <c r="I13" s="56"/>
      <c r="J13" s="56"/>
      <c r="K13" s="56"/>
      <c r="L13" s="56"/>
    </row>
    <row r="14" spans="1:12" ht="12.75" customHeight="1" x14ac:dyDescent="0.25">
      <c r="B14" s="56"/>
      <c r="C14" s="56"/>
      <c r="D14" s="56"/>
      <c r="E14" s="56"/>
      <c r="F14" s="56"/>
      <c r="G14" s="56"/>
      <c r="H14" s="56" t="s">
        <v>15</v>
      </c>
      <c r="I14" s="56"/>
      <c r="J14" s="56"/>
      <c r="K14" s="56"/>
      <c r="L14" s="56"/>
    </row>
    <row r="16" spans="1:12" ht="18.75" customHeight="1" x14ac:dyDescent="0.25">
      <c r="A16" s="57" t="s">
        <v>16</v>
      </c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</row>
    <row r="17" spans="1:12" ht="12.75" customHeight="1" x14ac:dyDescent="0.25">
      <c r="B17" s="60"/>
      <c r="C17" s="61"/>
      <c r="D17" s="62" t="s">
        <v>17</v>
      </c>
      <c r="E17" s="63"/>
      <c r="F17" s="62" t="s">
        <v>18</v>
      </c>
      <c r="G17" s="62"/>
      <c r="H17" s="63"/>
      <c r="I17" s="62" t="s">
        <v>19</v>
      </c>
      <c r="J17" s="63"/>
      <c r="K17" s="64" t="s">
        <v>20</v>
      </c>
      <c r="L17" s="64"/>
    </row>
    <row r="18" spans="1:12" ht="12.75" customHeight="1" x14ac:dyDescent="0.25">
      <c r="B18" s="70" t="s">
        <v>21</v>
      </c>
      <c r="C18" s="65"/>
      <c r="D18" s="66">
        <f>'100-14-03-01-HSV'!$Q$1</f>
        <v>0</v>
      </c>
      <c r="E18" s="67"/>
      <c r="F18" s="66">
        <f>'100-14-03-01-PSV'!$Q$1</f>
        <v>0</v>
      </c>
      <c r="G18" s="66"/>
      <c r="H18" s="67"/>
      <c r="I18" s="66">
        <f>'100-14-03-01-Mon'!$Q$1</f>
        <v>0</v>
      </c>
      <c r="J18" s="67"/>
      <c r="K18" s="71">
        <f>SUM(D18:J18)</f>
        <v>0</v>
      </c>
      <c r="L18" s="72"/>
    </row>
    <row r="19" spans="1:12" ht="12.75" customHeight="1" x14ac:dyDescent="0.25">
      <c r="B19" s="65" t="s">
        <v>22</v>
      </c>
      <c r="C19" s="65"/>
      <c r="D19" s="66">
        <f>'100-14-03-01-HSV'!$R$1</f>
        <v>0</v>
      </c>
      <c r="E19" s="67"/>
      <c r="F19" s="66">
        <f>'100-14-03-01-PSV'!$R$1</f>
        <v>0</v>
      </c>
      <c r="G19" s="66"/>
      <c r="H19" s="67"/>
      <c r="I19" s="66">
        <f>'100-14-03-01-Mon'!$R$1</f>
        <v>0</v>
      </c>
      <c r="J19" s="67"/>
      <c r="K19" s="68">
        <f>SUM(D19:J19)</f>
        <v>0</v>
      </c>
      <c r="L19" s="69"/>
    </row>
    <row r="20" spans="1:12" ht="12.75" customHeight="1" x14ac:dyDescent="0.25">
      <c r="B20" s="65" t="s">
        <v>23</v>
      </c>
      <c r="C20" s="65"/>
      <c r="D20" s="66">
        <f>'100-14-03-01-HSV'!$S$1</f>
        <v>0</v>
      </c>
      <c r="E20" s="67"/>
      <c r="F20" s="66">
        <f>'100-14-03-01-PSV'!$S$1</f>
        <v>0</v>
      </c>
      <c r="G20" s="66"/>
      <c r="H20" s="67"/>
      <c r="I20" s="66">
        <f>'100-14-03-01-Mon'!$S$1</f>
        <v>0</v>
      </c>
      <c r="J20" s="67"/>
      <c r="K20" s="68">
        <f>SUM(D20:J20)</f>
        <v>0</v>
      </c>
      <c r="L20" s="69"/>
    </row>
    <row r="21" spans="1:12" ht="12.75" customHeight="1" x14ac:dyDescent="0.25">
      <c r="B21" s="65" t="s">
        <v>24</v>
      </c>
      <c r="C21" s="65"/>
      <c r="D21" s="66">
        <f>'100-14-03-01-HSV'!$T$1</f>
        <v>0</v>
      </c>
      <c r="E21" s="67"/>
      <c r="F21" s="66">
        <f>'100-14-03-01-PSV'!$T$1</f>
        <v>0</v>
      </c>
      <c r="G21" s="66"/>
      <c r="H21" s="67"/>
      <c r="I21" s="66">
        <f>'100-14-03-01-Mon'!$T$1</f>
        <v>0</v>
      </c>
      <c r="J21" s="67"/>
      <c r="K21" s="68">
        <f>SUM(D21:J21)</f>
        <v>0</v>
      </c>
      <c r="L21" s="69"/>
    </row>
    <row r="22" spans="1:12" ht="12.75" customHeight="1" x14ac:dyDescent="0.25">
      <c r="B22" s="60" t="s">
        <v>25</v>
      </c>
      <c r="C22" s="61"/>
      <c r="D22" s="75">
        <f>'100-14-03-01-HSV'!$U$1</f>
        <v>0</v>
      </c>
      <c r="E22" s="76"/>
      <c r="F22" s="75">
        <f>'100-14-03-01-PSV'!$U$1</f>
        <v>0</v>
      </c>
      <c r="G22" s="75"/>
      <c r="H22" s="76"/>
      <c r="I22" s="75">
        <f>'100-14-03-01-Mon'!$U$1</f>
        <v>0</v>
      </c>
      <c r="J22" s="76"/>
      <c r="K22" s="75">
        <f>SUM(D22:J22)</f>
        <v>0</v>
      </c>
      <c r="L22" s="75"/>
    </row>
    <row r="23" spans="1:12" ht="12.75" customHeight="1" x14ac:dyDescent="0.25">
      <c r="B23" s="73" t="s">
        <v>20</v>
      </c>
      <c r="C23" s="74"/>
      <c r="D23" s="66">
        <f>SUM(D18:E22)</f>
        <v>0</v>
      </c>
      <c r="E23" s="67"/>
      <c r="F23" s="66">
        <f>SUM(F18:H22)</f>
        <v>0</v>
      </c>
      <c r="G23" s="66"/>
      <c r="H23" s="67"/>
      <c r="I23" s="66">
        <f>SUM(I18:J22)</f>
        <v>0</v>
      </c>
      <c r="J23" s="67"/>
      <c r="K23" s="71">
        <f>SUM(K18:L22)</f>
        <v>0</v>
      </c>
      <c r="L23" s="72"/>
    </row>
    <row r="25" spans="1:12" ht="18.75" customHeight="1" x14ac:dyDescent="0.25">
      <c r="A25" s="57" t="s">
        <v>26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</row>
    <row r="26" spans="1:12" ht="12.75" customHeight="1" x14ac:dyDescent="0.25">
      <c r="B26" s="60" t="s">
        <v>27</v>
      </c>
      <c r="C26" s="60"/>
      <c r="D26" s="60"/>
      <c r="E26" s="60"/>
      <c r="F26" s="60"/>
      <c r="G26" s="60"/>
      <c r="H26" s="60"/>
      <c r="I26" s="60"/>
      <c r="J26" s="61"/>
      <c r="K26" s="75">
        <f>$K$23</f>
        <v>0</v>
      </c>
      <c r="L26" s="75"/>
    </row>
    <row r="27" spans="1:12" ht="12.75" customHeight="1" x14ac:dyDescent="0.25">
      <c r="C27" s="9" t="s">
        <v>28</v>
      </c>
      <c r="D27" s="10">
        <v>0.15</v>
      </c>
      <c r="E27" s="9" t="s">
        <v>29</v>
      </c>
      <c r="F27" s="79">
        <f>'100-14-03-01-HSV'!$W$1+'100-14-03-01-PSV'!$W$1+'100-14-03-01-Mon'!$W$1</f>
        <v>0</v>
      </c>
      <c r="G27" s="79"/>
      <c r="H27" s="79"/>
      <c r="I27" s="70"/>
      <c r="J27" s="65"/>
      <c r="K27" s="80">
        <f>F27*D27</f>
        <v>0</v>
      </c>
      <c r="L27" s="79"/>
    </row>
    <row r="28" spans="1:12" ht="12.75" customHeight="1" x14ac:dyDescent="0.25">
      <c r="B28" s="77" t="s">
        <v>20</v>
      </c>
      <c r="C28" s="77"/>
      <c r="D28" s="77"/>
      <c r="E28" s="77"/>
      <c r="F28" s="77"/>
      <c r="G28" s="77"/>
      <c r="H28" s="77"/>
      <c r="I28" s="77"/>
      <c r="J28" s="78"/>
      <c r="K28" s="72">
        <f>SUM($K$27:$K$27)+$K$23</f>
        <v>0</v>
      </c>
      <c r="L28" s="72"/>
    </row>
  </sheetData>
  <mergeCells count="62">
    <mergeCell ref="B28:J28"/>
    <mergeCell ref="K28:L28"/>
    <mergeCell ref="A25:L25"/>
    <mergeCell ref="B26:J26"/>
    <mergeCell ref="K26:L26"/>
    <mergeCell ref="F27:H27"/>
    <mergeCell ref="I27:J27"/>
    <mergeCell ref="K27:L27"/>
    <mergeCell ref="B22:C22"/>
    <mergeCell ref="D22:E22"/>
    <mergeCell ref="F22:H22"/>
    <mergeCell ref="I22:J22"/>
    <mergeCell ref="K22:L22"/>
    <mergeCell ref="B23:C23"/>
    <mergeCell ref="D23:E23"/>
    <mergeCell ref="F23:H23"/>
    <mergeCell ref="I23:J23"/>
    <mergeCell ref="K23:L23"/>
    <mergeCell ref="B20:C20"/>
    <mergeCell ref="D20:E20"/>
    <mergeCell ref="F20:H20"/>
    <mergeCell ref="I20:J20"/>
    <mergeCell ref="K20:L20"/>
    <mergeCell ref="B21:C21"/>
    <mergeCell ref="D21:E21"/>
    <mergeCell ref="F21:H21"/>
    <mergeCell ref="I21:J21"/>
    <mergeCell ref="K21:L21"/>
    <mergeCell ref="B18:C18"/>
    <mergeCell ref="D18:E18"/>
    <mergeCell ref="F18:H18"/>
    <mergeCell ref="I18:J18"/>
    <mergeCell ref="K18:L18"/>
    <mergeCell ref="B19:C19"/>
    <mergeCell ref="D19:E19"/>
    <mergeCell ref="F19:H19"/>
    <mergeCell ref="I19:J19"/>
    <mergeCell ref="K19:L19"/>
    <mergeCell ref="A16:L16"/>
    <mergeCell ref="B17:C17"/>
    <mergeCell ref="D17:E17"/>
    <mergeCell ref="F17:H17"/>
    <mergeCell ref="I17:J17"/>
    <mergeCell ref="K17:L17"/>
    <mergeCell ref="B12:G12"/>
    <mergeCell ref="H12:L12"/>
    <mergeCell ref="B13:G13"/>
    <mergeCell ref="H13:L13"/>
    <mergeCell ref="B14:G14"/>
    <mergeCell ref="H14:L14"/>
    <mergeCell ref="A9:F9"/>
    <mergeCell ref="G9:L9"/>
    <mergeCell ref="B10:G10"/>
    <mergeCell ref="H10:L10"/>
    <mergeCell ref="B11:G11"/>
    <mergeCell ref="H11:L11"/>
    <mergeCell ref="C7:L7"/>
    <mergeCell ref="A1:L1"/>
    <mergeCell ref="C2:L2"/>
    <mergeCell ref="C3:L3"/>
    <mergeCell ref="A5:L5"/>
    <mergeCell ref="C6:L6"/>
  </mergeCells>
  <pageMargins left="0.78740157499999996" right="0.59" top="0.984251969" bottom="0.984251969" header="0.4921259845" footer="0.4921259845"/>
  <pageSetup paperSize="9" scale="7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8"/>
  <sheetViews>
    <sheetView view="pageBreakPreview" zoomScaleNormal="100" zoomScaleSheetLayoutView="100" workbookViewId="0">
      <selection activeCell="C10" sqref="C10"/>
    </sheetView>
  </sheetViews>
  <sheetFormatPr defaultColWidth="9.109375" defaultRowHeight="13.2" x14ac:dyDescent="0.25"/>
  <cols>
    <col min="1" max="1" width="5.6640625" style="7" customWidth="1"/>
    <col min="2" max="2" width="14.6640625" style="7" customWidth="1"/>
    <col min="3" max="3" width="80.6640625" style="7" customWidth="1"/>
    <col min="4" max="4" width="8.5546875" style="7" customWidth="1"/>
    <col min="5" max="15" width="17.109375" style="7" customWidth="1"/>
    <col min="16" max="28" width="0" style="7" hidden="1" customWidth="1"/>
    <col min="29" max="16384" width="9.109375" style="7"/>
  </cols>
  <sheetData>
    <row r="1" spans="1:28" ht="18.75" customHeight="1" x14ac:dyDescent="0.25">
      <c r="A1" s="57" t="s">
        <v>30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11" t="s">
        <v>31</v>
      </c>
      <c r="Q1" s="12">
        <f>SUMIF($AB:$AB,"sp",$G:$G)</f>
        <v>0</v>
      </c>
      <c r="R1" s="12">
        <f>SUMIF($AB:$AB,"spec",$G:$G)</f>
        <v>0</v>
      </c>
      <c r="S1" s="12">
        <f>SUMIF($AB:$AB,"str",$G:$G)</f>
        <v>0</v>
      </c>
      <c r="T1" s="12">
        <f>SUMIF($AB:$AB,"hzs",$G:$G)</f>
        <v>0</v>
      </c>
      <c r="U1" s="12">
        <f>SUMIF($AB:$AB,"ost",$G:$G)</f>
        <v>0</v>
      </c>
      <c r="V1" s="11" t="s">
        <v>32</v>
      </c>
      <c r="W1" s="12">
        <f>SUMIF($AA:$AA,21,$G:$G)</f>
        <v>0</v>
      </c>
      <c r="X1" s="12">
        <f>SUMIF($AA:$AA,-1,$G:$G)</f>
        <v>0</v>
      </c>
      <c r="Y1" s="12">
        <f>SUMIF($AA:$AA,-1,$G:$G)</f>
        <v>0</v>
      </c>
      <c r="Z1" s="12">
        <f>SUMIF($AA:$AA,-1,$G:$G)</f>
        <v>0</v>
      </c>
    </row>
    <row r="2" spans="1:28" ht="12.75" customHeight="1" x14ac:dyDescent="0.25">
      <c r="B2" s="8" t="s">
        <v>33</v>
      </c>
      <c r="C2" s="58" t="s">
        <v>34</v>
      </c>
      <c r="D2" s="59"/>
      <c r="E2" s="59"/>
      <c r="F2" s="59"/>
      <c r="G2" s="59"/>
      <c r="P2" s="11"/>
      <c r="Q2" s="12">
        <f>Q$1</f>
        <v>0</v>
      </c>
      <c r="R2" s="12">
        <f>R$1</f>
        <v>0</v>
      </c>
      <c r="S2" s="12">
        <f>S$1</f>
        <v>0</v>
      </c>
      <c r="T2" s="12">
        <f>T$1</f>
        <v>0</v>
      </c>
      <c r="U2" s="12">
        <f>U$1</f>
        <v>0</v>
      </c>
      <c r="V2" s="11"/>
      <c r="W2" s="12">
        <f>W$1</f>
        <v>0</v>
      </c>
      <c r="X2" s="12">
        <f>X$1</f>
        <v>0</v>
      </c>
      <c r="Y2" s="12">
        <f>Y$1</f>
        <v>0</v>
      </c>
      <c r="Z2" s="12">
        <f>Z$1</f>
        <v>0</v>
      </c>
    </row>
    <row r="3" spans="1:28" ht="12.75" customHeight="1" x14ac:dyDescent="0.25">
      <c r="B3" s="8" t="s">
        <v>35</v>
      </c>
      <c r="C3" s="55" t="s">
        <v>4</v>
      </c>
      <c r="D3" s="56"/>
      <c r="E3" s="56"/>
      <c r="F3" s="56"/>
      <c r="G3" s="56"/>
    </row>
    <row r="4" spans="1:28" ht="12.75" customHeight="1" x14ac:dyDescent="0.25">
      <c r="B4" s="8" t="s">
        <v>36</v>
      </c>
      <c r="C4" s="55" t="s">
        <v>8</v>
      </c>
      <c r="D4" s="56"/>
      <c r="E4" s="56"/>
      <c r="F4" s="56"/>
      <c r="G4" s="56"/>
    </row>
    <row r="5" spans="1:28" ht="12.75" customHeight="1" x14ac:dyDescent="0.25">
      <c r="B5" s="8" t="s">
        <v>37</v>
      </c>
      <c r="C5" s="55" t="s">
        <v>17</v>
      </c>
      <c r="D5" s="56"/>
      <c r="E5" s="56"/>
      <c r="F5" s="56"/>
      <c r="G5" s="56"/>
    </row>
    <row r="7" spans="1:28" ht="11.25" customHeight="1" thickBot="1" x14ac:dyDescent="0.3">
      <c r="A7" s="82" t="s">
        <v>38</v>
      </c>
      <c r="B7" s="82" t="s">
        <v>39</v>
      </c>
      <c r="C7" s="82" t="s">
        <v>40</v>
      </c>
      <c r="D7" s="82" t="s">
        <v>41</v>
      </c>
      <c r="E7" s="82" t="s">
        <v>42</v>
      </c>
      <c r="F7" s="83" t="s">
        <v>43</v>
      </c>
      <c r="G7" s="83"/>
      <c r="H7" s="83" t="s">
        <v>44</v>
      </c>
      <c r="I7" s="83"/>
      <c r="J7" s="83" t="s">
        <v>45</v>
      </c>
      <c r="K7" s="83"/>
      <c r="L7" s="83" t="s">
        <v>46</v>
      </c>
      <c r="M7" s="83"/>
      <c r="N7" s="83" t="s">
        <v>47</v>
      </c>
      <c r="O7" s="83"/>
      <c r="P7" s="81" t="s">
        <v>48</v>
      </c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</row>
    <row r="8" spans="1:28" ht="11.25" customHeight="1" thickBot="1" x14ac:dyDescent="0.3">
      <c r="A8" s="82"/>
      <c r="B8" s="82"/>
      <c r="C8" s="82"/>
      <c r="D8" s="82"/>
      <c r="E8" s="82"/>
      <c r="F8" s="13" t="s">
        <v>49</v>
      </c>
      <c r="G8" s="13" t="s">
        <v>50</v>
      </c>
      <c r="H8" s="13" t="s">
        <v>49</v>
      </c>
      <c r="I8" s="13" t="s">
        <v>50</v>
      </c>
      <c r="J8" s="13" t="s">
        <v>49</v>
      </c>
      <c r="K8" s="13" t="s">
        <v>50</v>
      </c>
      <c r="L8" s="13" t="s">
        <v>49</v>
      </c>
      <c r="M8" s="13" t="s">
        <v>50</v>
      </c>
      <c r="N8" s="13" t="s">
        <v>49</v>
      </c>
      <c r="O8" s="13" t="s">
        <v>50</v>
      </c>
      <c r="P8" s="14" t="s">
        <v>51</v>
      </c>
      <c r="Q8" s="14" t="s">
        <v>52</v>
      </c>
      <c r="R8" s="14" t="s">
        <v>53</v>
      </c>
      <c r="S8" s="14" t="s">
        <v>54</v>
      </c>
      <c r="T8" s="14" t="s">
        <v>55</v>
      </c>
      <c r="U8" s="14" t="s">
        <v>56</v>
      </c>
      <c r="V8" s="14" t="s">
        <v>57</v>
      </c>
      <c r="W8" s="14" t="s">
        <v>58</v>
      </c>
      <c r="X8" s="14" t="s">
        <v>59</v>
      </c>
      <c r="Y8" s="14" t="s">
        <v>60</v>
      </c>
      <c r="Z8" s="14" t="s">
        <v>61</v>
      </c>
      <c r="AA8" s="14" t="s">
        <v>62</v>
      </c>
      <c r="AB8" s="14" t="s">
        <v>63</v>
      </c>
    </row>
    <row r="9" spans="1:28" ht="12.75" customHeight="1" x14ac:dyDescent="0.25"/>
    <row r="10" spans="1:28" ht="18.75" customHeight="1" x14ac:dyDescent="0.25">
      <c r="A10" s="15"/>
      <c r="B10" s="15" t="s">
        <v>64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</row>
    <row r="11" spans="1:28" x14ac:dyDescent="0.25">
      <c r="A11" s="7">
        <v>1</v>
      </c>
      <c r="B11" s="1" t="s">
        <v>65</v>
      </c>
      <c r="C11" s="2" t="s">
        <v>66</v>
      </c>
      <c r="D11" s="1" t="s">
        <v>67</v>
      </c>
      <c r="E11" s="3">
        <v>77.44</v>
      </c>
      <c r="F11" s="16">
        <v>0</v>
      </c>
      <c r="G11" s="16">
        <f>E11*F11</f>
        <v>0</v>
      </c>
      <c r="H11" s="4">
        <v>2.0395000000000001E-3</v>
      </c>
      <c r="I11" s="4">
        <f>E11*H11</f>
        <v>0.15793888</v>
      </c>
      <c r="J11" s="4">
        <v>0</v>
      </c>
      <c r="K11" s="4">
        <f>E11*J11</f>
        <v>0</v>
      </c>
      <c r="L11" s="17">
        <v>0</v>
      </c>
      <c r="M11" s="17">
        <f>E11*L11</f>
        <v>0</v>
      </c>
      <c r="N11" s="17">
        <f>0</f>
        <v>0</v>
      </c>
      <c r="O11" s="17">
        <f>E11*N11</f>
        <v>0</v>
      </c>
      <c r="P11" s="11" t="s">
        <v>68</v>
      </c>
      <c r="Q11" s="11"/>
      <c r="R11" s="11" t="s">
        <v>69</v>
      </c>
      <c r="S11" s="11" t="s">
        <v>70</v>
      </c>
      <c r="T11" s="11" t="s">
        <v>71</v>
      </c>
      <c r="U11" s="11"/>
      <c r="V11" s="11"/>
      <c r="W11" s="11"/>
      <c r="X11" s="11"/>
      <c r="Y11" s="11"/>
      <c r="Z11" s="11"/>
      <c r="AA11" s="18">
        <v>21</v>
      </c>
      <c r="AB11" s="11" t="s">
        <v>72</v>
      </c>
    </row>
    <row r="12" spans="1:28" x14ac:dyDescent="0.25">
      <c r="B12" s="7">
        <v>1</v>
      </c>
      <c r="C12" s="5" t="s">
        <v>73</v>
      </c>
      <c r="E12" s="6">
        <v>77.44</v>
      </c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</row>
    <row r="13" spans="1:28" x14ac:dyDescent="0.25">
      <c r="A13" s="7">
        <v>2</v>
      </c>
      <c r="B13" s="1" t="s">
        <v>74</v>
      </c>
      <c r="C13" s="2" t="s">
        <v>75</v>
      </c>
      <c r="D13" s="1" t="s">
        <v>76</v>
      </c>
      <c r="E13" s="3">
        <v>1</v>
      </c>
      <c r="F13" s="16">
        <v>0</v>
      </c>
      <c r="G13" s="16">
        <f>E13*F13</f>
        <v>0</v>
      </c>
      <c r="H13" s="4">
        <v>2.5100000000000001E-3</v>
      </c>
      <c r="I13" s="4">
        <f>E13*H13</f>
        <v>2.5100000000000001E-3</v>
      </c>
      <c r="J13" s="4">
        <v>0</v>
      </c>
      <c r="K13" s="4">
        <f>E13*J13</f>
        <v>0</v>
      </c>
      <c r="L13" s="17">
        <v>0</v>
      </c>
      <c r="M13" s="17">
        <f>E13*L13</f>
        <v>0</v>
      </c>
      <c r="N13" s="17">
        <f>0</f>
        <v>0</v>
      </c>
      <c r="O13" s="17">
        <f>E13*N13</f>
        <v>0</v>
      </c>
      <c r="P13" s="11" t="s">
        <v>68</v>
      </c>
      <c r="Q13" s="11"/>
      <c r="R13" s="11" t="s">
        <v>69</v>
      </c>
      <c r="S13" s="11" t="s">
        <v>77</v>
      </c>
      <c r="T13" s="11" t="s">
        <v>78</v>
      </c>
      <c r="U13" s="11"/>
      <c r="V13" s="11"/>
      <c r="W13" s="11"/>
      <c r="X13" s="11"/>
      <c r="Y13" s="11"/>
      <c r="Z13" s="11"/>
      <c r="AA13" s="18">
        <v>21</v>
      </c>
      <c r="AB13" s="11" t="s">
        <v>72</v>
      </c>
    </row>
    <row r="14" spans="1:28" ht="18.75" customHeight="1" x14ac:dyDescent="0.25">
      <c r="A14" s="19" t="s">
        <v>20</v>
      </c>
      <c r="B14" s="15" t="s">
        <v>79</v>
      </c>
      <c r="C14" s="15"/>
      <c r="D14" s="15"/>
      <c r="E14" s="15"/>
      <c r="F14" s="15"/>
      <c r="G14" s="20">
        <f>SUMIF($P:$P,$Q14,G:G)</f>
        <v>0</v>
      </c>
      <c r="H14" s="15"/>
      <c r="I14" s="21">
        <f>SUMIF($P:$P,$Q14,I:I)</f>
        <v>0.16044888000000002</v>
      </c>
      <c r="J14" s="15"/>
      <c r="K14" s="21">
        <f>SUMIF($P:$P,$Q14,K:K)</f>
        <v>0</v>
      </c>
      <c r="L14" s="15"/>
      <c r="M14" s="22">
        <f>SUMIF($P:$P,$Q14,M:M)</f>
        <v>0</v>
      </c>
      <c r="N14" s="15"/>
      <c r="O14" s="22">
        <f>SUMIF($P:$P,$Q14,O:O)</f>
        <v>0</v>
      </c>
      <c r="P14" s="11" t="s">
        <v>20</v>
      </c>
      <c r="Q14" s="11" t="s">
        <v>68</v>
      </c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</row>
    <row r="15" spans="1:28" ht="12.75" customHeight="1" x14ac:dyDescent="0.25"/>
    <row r="16" spans="1:28" ht="18.75" customHeight="1" x14ac:dyDescent="0.25">
      <c r="A16" s="15"/>
      <c r="B16" s="15" t="s">
        <v>80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</row>
    <row r="17" spans="1:28" x14ac:dyDescent="0.25">
      <c r="A17" s="7">
        <v>3</v>
      </c>
      <c r="B17" s="1" t="s">
        <v>81</v>
      </c>
      <c r="C17" s="2" t="s">
        <v>82</v>
      </c>
      <c r="D17" s="1" t="s">
        <v>67</v>
      </c>
      <c r="E17" s="3">
        <v>135</v>
      </c>
      <c r="F17" s="16">
        <v>0</v>
      </c>
      <c r="G17" s="16">
        <f>E17*F17</f>
        <v>0</v>
      </c>
      <c r="H17" s="4">
        <v>4.7E-7</v>
      </c>
      <c r="I17" s="4">
        <f>E17*H17</f>
        <v>6.3449999999999997E-5</v>
      </c>
      <c r="J17" s="4">
        <v>0</v>
      </c>
      <c r="K17" s="4">
        <f>E17*J17</f>
        <v>0</v>
      </c>
      <c r="L17" s="17">
        <v>0</v>
      </c>
      <c r="M17" s="17">
        <f>E17*L17</f>
        <v>0</v>
      </c>
      <c r="N17" s="17">
        <f>0</f>
        <v>0</v>
      </c>
      <c r="O17" s="17">
        <f>E17*N17</f>
        <v>0</v>
      </c>
      <c r="P17" s="11" t="s">
        <v>83</v>
      </c>
      <c r="Q17" s="11"/>
      <c r="R17" s="11" t="s">
        <v>69</v>
      </c>
      <c r="S17" s="11" t="s">
        <v>84</v>
      </c>
      <c r="T17" s="11" t="s">
        <v>85</v>
      </c>
      <c r="U17" s="11"/>
      <c r="V17" s="11"/>
      <c r="W17" s="11"/>
      <c r="X17" s="11"/>
      <c r="Y17" s="11"/>
      <c r="Z17" s="11"/>
      <c r="AA17" s="18">
        <v>21</v>
      </c>
      <c r="AB17" s="11" t="s">
        <v>72</v>
      </c>
    </row>
    <row r="18" spans="1:28" x14ac:dyDescent="0.25">
      <c r="B18" s="7">
        <v>1</v>
      </c>
      <c r="C18" s="5" t="s">
        <v>86</v>
      </c>
      <c r="E18" s="6">
        <v>135</v>
      </c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</row>
    <row r="19" spans="1:28" x14ac:dyDescent="0.25">
      <c r="A19" s="7">
        <v>4</v>
      </c>
      <c r="B19" s="1" t="s">
        <v>87</v>
      </c>
      <c r="C19" s="2" t="s">
        <v>88</v>
      </c>
      <c r="D19" s="1" t="s">
        <v>67</v>
      </c>
      <c r="E19" s="3">
        <v>270</v>
      </c>
      <c r="F19" s="16">
        <v>0</v>
      </c>
      <c r="G19" s="16">
        <f>E19*F19</f>
        <v>0</v>
      </c>
      <c r="H19" s="4">
        <v>1.2244929999999999E-3</v>
      </c>
      <c r="I19" s="4">
        <f>E19*H19</f>
        <v>0.33061310999999999</v>
      </c>
      <c r="J19" s="4">
        <v>0</v>
      </c>
      <c r="K19" s="4">
        <f>E19*J19</f>
        <v>0</v>
      </c>
      <c r="L19" s="17">
        <v>0</v>
      </c>
      <c r="M19" s="17">
        <f>E19*L19</f>
        <v>0</v>
      </c>
      <c r="N19" s="17">
        <f>0</f>
        <v>0</v>
      </c>
      <c r="O19" s="17">
        <f>E19*N19</f>
        <v>0</v>
      </c>
      <c r="P19" s="11" t="s">
        <v>83</v>
      </c>
      <c r="Q19" s="11"/>
      <c r="R19" s="11" t="s">
        <v>69</v>
      </c>
      <c r="S19" s="11" t="s">
        <v>84</v>
      </c>
      <c r="T19" s="11" t="s">
        <v>85</v>
      </c>
      <c r="U19" s="11"/>
      <c r="V19" s="11"/>
      <c r="W19" s="11"/>
      <c r="X19" s="11"/>
      <c r="Y19" s="11"/>
      <c r="Z19" s="11"/>
      <c r="AA19" s="18">
        <v>21</v>
      </c>
      <c r="AB19" s="11" t="s">
        <v>72</v>
      </c>
    </row>
    <row r="20" spans="1:28" x14ac:dyDescent="0.25">
      <c r="A20" s="7">
        <v>5</v>
      </c>
      <c r="B20" s="1" t="s">
        <v>89</v>
      </c>
      <c r="C20" s="2" t="s">
        <v>90</v>
      </c>
      <c r="D20" s="1" t="s">
        <v>67</v>
      </c>
      <c r="E20" s="3">
        <v>135</v>
      </c>
      <c r="F20" s="16">
        <v>0</v>
      </c>
      <c r="G20" s="16">
        <f>E20*F20</f>
        <v>0</v>
      </c>
      <c r="H20" s="4">
        <v>0</v>
      </c>
      <c r="I20" s="4">
        <f>E20*H20</f>
        <v>0</v>
      </c>
      <c r="J20" s="4">
        <v>0</v>
      </c>
      <c r="K20" s="4">
        <f>E20*J20</f>
        <v>0</v>
      </c>
      <c r="L20" s="17">
        <v>0</v>
      </c>
      <c r="M20" s="17">
        <f>E20*L20</f>
        <v>0</v>
      </c>
      <c r="N20" s="17">
        <f>0</f>
        <v>0</v>
      </c>
      <c r="O20" s="17">
        <f>E20*N20</f>
        <v>0</v>
      </c>
      <c r="P20" s="11" t="s">
        <v>83</v>
      </c>
      <c r="Q20" s="11"/>
      <c r="R20" s="11" t="s">
        <v>69</v>
      </c>
      <c r="S20" s="11" t="s">
        <v>84</v>
      </c>
      <c r="T20" s="11" t="s">
        <v>91</v>
      </c>
      <c r="U20" s="11"/>
      <c r="V20" s="11"/>
      <c r="W20" s="11"/>
      <c r="X20" s="11"/>
      <c r="Y20" s="11"/>
      <c r="Z20" s="11"/>
      <c r="AA20" s="18">
        <v>21</v>
      </c>
      <c r="AB20" s="11" t="s">
        <v>72</v>
      </c>
    </row>
    <row r="21" spans="1:28" x14ac:dyDescent="0.25">
      <c r="A21" s="7">
        <v>6</v>
      </c>
      <c r="B21" s="1" t="s">
        <v>92</v>
      </c>
      <c r="C21" s="2" t="s">
        <v>93</v>
      </c>
      <c r="D21" s="1" t="s">
        <v>67</v>
      </c>
      <c r="E21" s="3">
        <v>63.25</v>
      </c>
      <c r="F21" s="16">
        <v>0</v>
      </c>
      <c r="G21" s="16">
        <f>E21*F21</f>
        <v>0</v>
      </c>
      <c r="H21" s="4">
        <v>3.3690999999999999E-3</v>
      </c>
      <c r="I21" s="4">
        <f>E21*H21</f>
        <v>0.21309557499999998</v>
      </c>
      <c r="J21" s="4">
        <v>0</v>
      </c>
      <c r="K21" s="4">
        <f>E21*J21</f>
        <v>0</v>
      </c>
      <c r="L21" s="17">
        <v>0</v>
      </c>
      <c r="M21" s="17">
        <f>E21*L21</f>
        <v>0</v>
      </c>
      <c r="N21" s="17">
        <f>0</f>
        <v>0</v>
      </c>
      <c r="O21" s="17">
        <f>E21*N21</f>
        <v>0</v>
      </c>
      <c r="P21" s="11" t="s">
        <v>83</v>
      </c>
      <c r="Q21" s="11"/>
      <c r="R21" s="11" t="s">
        <v>69</v>
      </c>
      <c r="S21" s="11" t="s">
        <v>84</v>
      </c>
      <c r="T21" s="11" t="s">
        <v>85</v>
      </c>
      <c r="U21" s="11"/>
      <c r="V21" s="11"/>
      <c r="W21" s="11"/>
      <c r="X21" s="11"/>
      <c r="Y21" s="11"/>
      <c r="Z21" s="11"/>
      <c r="AA21" s="18">
        <v>21</v>
      </c>
      <c r="AB21" s="11" t="s">
        <v>72</v>
      </c>
    </row>
    <row r="22" spans="1:28" x14ac:dyDescent="0.25">
      <c r="B22" s="7">
        <v>1</v>
      </c>
      <c r="C22" s="5" t="s">
        <v>94</v>
      </c>
      <c r="E22" s="6">
        <v>63.25</v>
      </c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</row>
    <row r="23" spans="1:28" x14ac:dyDescent="0.25">
      <c r="A23" s="7">
        <v>7</v>
      </c>
      <c r="B23" s="1" t="s">
        <v>95</v>
      </c>
      <c r="C23" s="2" t="s">
        <v>96</v>
      </c>
      <c r="D23" s="1" t="s">
        <v>67</v>
      </c>
      <c r="E23" s="3">
        <v>135</v>
      </c>
      <c r="F23" s="16">
        <v>0</v>
      </c>
      <c r="G23" s="16">
        <f>E23*F23</f>
        <v>0</v>
      </c>
      <c r="H23" s="4">
        <v>0</v>
      </c>
      <c r="I23" s="4">
        <f>E23*H23</f>
        <v>0</v>
      </c>
      <c r="J23" s="4">
        <v>0</v>
      </c>
      <c r="K23" s="4">
        <f>E23*J23</f>
        <v>0</v>
      </c>
      <c r="L23" s="17">
        <v>0</v>
      </c>
      <c r="M23" s="17">
        <f>E23*L23</f>
        <v>0</v>
      </c>
      <c r="N23" s="17">
        <f>0</f>
        <v>0</v>
      </c>
      <c r="O23" s="17">
        <f>E23*N23</f>
        <v>0</v>
      </c>
      <c r="P23" s="11" t="s">
        <v>83</v>
      </c>
      <c r="Q23" s="11"/>
      <c r="R23" s="11" t="s">
        <v>69</v>
      </c>
      <c r="S23" s="11" t="s">
        <v>84</v>
      </c>
      <c r="T23" s="11" t="s">
        <v>85</v>
      </c>
      <c r="U23" s="11"/>
      <c r="V23" s="11"/>
      <c r="W23" s="11"/>
      <c r="X23" s="11"/>
      <c r="Y23" s="11"/>
      <c r="Z23" s="11"/>
      <c r="AA23" s="18">
        <v>21</v>
      </c>
      <c r="AB23" s="11" t="s">
        <v>72</v>
      </c>
    </row>
    <row r="24" spans="1:28" ht="18.75" customHeight="1" x14ac:dyDescent="0.25">
      <c r="A24" s="19" t="s">
        <v>20</v>
      </c>
      <c r="B24" s="15" t="s">
        <v>97</v>
      </c>
      <c r="C24" s="15"/>
      <c r="D24" s="15"/>
      <c r="E24" s="15"/>
      <c r="F24" s="15"/>
      <c r="G24" s="20">
        <f>SUMIF($P:$P,$Q24,G:G)</f>
        <v>0</v>
      </c>
      <c r="H24" s="15"/>
      <c r="I24" s="21">
        <f>SUMIF($P:$P,$Q24,I:I)</f>
        <v>0.54377213499999999</v>
      </c>
      <c r="J24" s="15"/>
      <c r="K24" s="21">
        <f>SUMIF($P:$P,$Q24,K:K)</f>
        <v>0</v>
      </c>
      <c r="L24" s="15"/>
      <c r="M24" s="22">
        <f>SUMIF($P:$P,$Q24,M:M)</f>
        <v>0</v>
      </c>
      <c r="N24" s="15"/>
      <c r="O24" s="22">
        <f>SUMIF($P:$P,$Q24,O:O)</f>
        <v>0</v>
      </c>
      <c r="P24" s="11" t="s">
        <v>20</v>
      </c>
      <c r="Q24" s="11" t="s">
        <v>83</v>
      </c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</row>
    <row r="25" spans="1:28" ht="12.75" customHeight="1" x14ac:dyDescent="0.25"/>
    <row r="26" spans="1:28" ht="18.75" customHeight="1" x14ac:dyDescent="0.25">
      <c r="A26" s="15"/>
      <c r="B26" s="15" t="s">
        <v>98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</row>
    <row r="27" spans="1:28" x14ac:dyDescent="0.25">
      <c r="A27" s="7">
        <v>8</v>
      </c>
      <c r="B27" s="1" t="s">
        <v>99</v>
      </c>
      <c r="C27" s="2" t="s">
        <v>100</v>
      </c>
      <c r="D27" s="1" t="s">
        <v>67</v>
      </c>
      <c r="E27" s="3">
        <v>259.98624000000001</v>
      </c>
      <c r="F27" s="16">
        <v>0</v>
      </c>
      <c r="G27" s="16">
        <f>E27*F27</f>
        <v>0</v>
      </c>
      <c r="H27" s="4">
        <v>0</v>
      </c>
      <c r="I27" s="4">
        <f>E27*H27</f>
        <v>0</v>
      </c>
      <c r="J27" s="4">
        <v>6.0000000000000001E-3</v>
      </c>
      <c r="K27" s="4">
        <f>E27*J27</f>
        <v>1.55991744</v>
      </c>
      <c r="L27" s="17">
        <v>0</v>
      </c>
      <c r="M27" s="17">
        <f>E27*L27</f>
        <v>0</v>
      </c>
      <c r="N27" s="17">
        <f>0</f>
        <v>0</v>
      </c>
      <c r="O27" s="17">
        <f>E27*N27</f>
        <v>0</v>
      </c>
      <c r="P27" s="11" t="s">
        <v>101</v>
      </c>
      <c r="Q27" s="11"/>
      <c r="R27" s="11" t="s">
        <v>69</v>
      </c>
      <c r="S27" s="11" t="s">
        <v>102</v>
      </c>
      <c r="T27" s="11" t="s">
        <v>103</v>
      </c>
      <c r="U27" s="11"/>
      <c r="V27" s="11"/>
      <c r="W27" s="11"/>
      <c r="X27" s="11"/>
      <c r="Y27" s="11"/>
      <c r="Z27" s="11"/>
      <c r="AA27" s="18">
        <v>21</v>
      </c>
      <c r="AB27" s="11" t="s">
        <v>72</v>
      </c>
    </row>
    <row r="28" spans="1:28" x14ac:dyDescent="0.25">
      <c r="B28" s="7">
        <v>1</v>
      </c>
      <c r="C28" s="5" t="s">
        <v>104</v>
      </c>
      <c r="E28" s="6">
        <v>259.98624000000001</v>
      </c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</row>
    <row r="29" spans="1:28" x14ac:dyDescent="0.25">
      <c r="A29" s="7">
        <v>9</v>
      </c>
      <c r="B29" s="1" t="s">
        <v>105</v>
      </c>
      <c r="C29" s="2" t="s">
        <v>106</v>
      </c>
      <c r="D29" s="1" t="s">
        <v>67</v>
      </c>
      <c r="E29" s="3">
        <v>106.08394</v>
      </c>
      <c r="F29" s="16">
        <v>0</v>
      </c>
      <c r="G29" s="16">
        <f>E29*F29</f>
        <v>0</v>
      </c>
      <c r="H29" s="4">
        <v>0</v>
      </c>
      <c r="I29" s="4">
        <f>E29*H29</f>
        <v>0</v>
      </c>
      <c r="J29" s="4">
        <v>5.0000000000000001E-3</v>
      </c>
      <c r="K29" s="4">
        <f>E29*J29</f>
        <v>0.53041970000000005</v>
      </c>
      <c r="L29" s="17">
        <v>0</v>
      </c>
      <c r="M29" s="17">
        <f>E29*L29</f>
        <v>0</v>
      </c>
      <c r="N29" s="17">
        <f>0</f>
        <v>0</v>
      </c>
      <c r="O29" s="17">
        <f>E29*N29</f>
        <v>0</v>
      </c>
      <c r="P29" s="11" t="s">
        <v>101</v>
      </c>
      <c r="Q29" s="11"/>
      <c r="R29" s="11" t="s">
        <v>69</v>
      </c>
      <c r="S29" s="11" t="s">
        <v>107</v>
      </c>
      <c r="T29" s="11" t="s">
        <v>108</v>
      </c>
      <c r="U29" s="11"/>
      <c r="V29" s="11"/>
      <c r="W29" s="11"/>
      <c r="X29" s="11"/>
      <c r="Y29" s="11"/>
      <c r="Z29" s="11"/>
      <c r="AA29" s="18">
        <v>21</v>
      </c>
      <c r="AB29" s="11" t="s">
        <v>72</v>
      </c>
    </row>
    <row r="30" spans="1:28" x14ac:dyDescent="0.25">
      <c r="B30" s="7">
        <v>1</v>
      </c>
      <c r="C30" s="5" t="s">
        <v>109</v>
      </c>
      <c r="E30" s="6">
        <v>106.08394</v>
      </c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</row>
    <row r="31" spans="1:28" x14ac:dyDescent="0.25">
      <c r="A31" s="7">
        <v>10</v>
      </c>
      <c r="B31" s="1" t="s">
        <v>110</v>
      </c>
      <c r="C31" s="2" t="s">
        <v>111</v>
      </c>
      <c r="D31" s="1" t="s">
        <v>112</v>
      </c>
      <c r="E31" s="3">
        <v>184.21</v>
      </c>
      <c r="F31" s="16">
        <v>0</v>
      </c>
      <c r="G31" s="16">
        <f>E31*F31</f>
        <v>0</v>
      </c>
      <c r="H31" s="4">
        <v>0</v>
      </c>
      <c r="I31" s="4">
        <f>E31*H31</f>
        <v>0</v>
      </c>
      <c r="J31" s="4">
        <v>8.0000000000000002E-3</v>
      </c>
      <c r="K31" s="4">
        <f>E31*J31</f>
        <v>1.4736800000000001</v>
      </c>
      <c r="L31" s="17">
        <v>0</v>
      </c>
      <c r="M31" s="17">
        <f>E31*L31</f>
        <v>0</v>
      </c>
      <c r="N31" s="17">
        <f>0</f>
        <v>0</v>
      </c>
      <c r="O31" s="17">
        <f>E31*N31</f>
        <v>0</v>
      </c>
      <c r="P31" s="11" t="s">
        <v>101</v>
      </c>
      <c r="Q31" s="11"/>
      <c r="R31" s="11" t="s">
        <v>69</v>
      </c>
      <c r="S31" s="11" t="s">
        <v>113</v>
      </c>
      <c r="T31" s="11" t="s">
        <v>114</v>
      </c>
      <c r="U31" s="11"/>
      <c r="V31" s="11"/>
      <c r="W31" s="11"/>
      <c r="X31" s="11"/>
      <c r="Y31" s="11"/>
      <c r="Z31" s="11"/>
      <c r="AA31" s="18">
        <v>21</v>
      </c>
      <c r="AB31" s="11" t="s">
        <v>72</v>
      </c>
    </row>
    <row r="32" spans="1:28" x14ac:dyDescent="0.25">
      <c r="B32" s="7">
        <v>1</v>
      </c>
      <c r="C32" s="5" t="s">
        <v>115</v>
      </c>
      <c r="E32" s="6">
        <v>184.21</v>
      </c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</row>
    <row r="33" spans="1:28" x14ac:dyDescent="0.25">
      <c r="A33" s="7">
        <v>11</v>
      </c>
      <c r="B33" s="1" t="s">
        <v>116</v>
      </c>
      <c r="C33" s="2" t="s">
        <v>117</v>
      </c>
      <c r="D33" s="1" t="s">
        <v>67</v>
      </c>
      <c r="E33" s="3">
        <v>126.97051999999999</v>
      </c>
      <c r="F33" s="16">
        <v>0</v>
      </c>
      <c r="G33" s="16">
        <f>E33*F33</f>
        <v>0</v>
      </c>
      <c r="H33" s="4">
        <v>0</v>
      </c>
      <c r="I33" s="4">
        <f>E33*H33</f>
        <v>0</v>
      </c>
      <c r="J33" s="4">
        <v>1.4999999999999999E-2</v>
      </c>
      <c r="K33" s="4">
        <f>E33*J33</f>
        <v>1.9045577999999999</v>
      </c>
      <c r="L33" s="17">
        <v>0</v>
      </c>
      <c r="M33" s="17">
        <f>E33*L33</f>
        <v>0</v>
      </c>
      <c r="N33" s="17">
        <f>0</f>
        <v>0</v>
      </c>
      <c r="O33" s="17">
        <f>E33*N33</f>
        <v>0</v>
      </c>
      <c r="P33" s="11" t="s">
        <v>101</v>
      </c>
      <c r="Q33" s="11"/>
      <c r="R33" s="11" t="s">
        <v>69</v>
      </c>
      <c r="S33" s="11" t="s">
        <v>113</v>
      </c>
      <c r="T33" s="11" t="s">
        <v>114</v>
      </c>
      <c r="U33" s="11"/>
      <c r="V33" s="11"/>
      <c r="W33" s="11"/>
      <c r="X33" s="11"/>
      <c r="Y33" s="11"/>
      <c r="Z33" s="11"/>
      <c r="AA33" s="18">
        <v>21</v>
      </c>
      <c r="AB33" s="11" t="s">
        <v>72</v>
      </c>
    </row>
    <row r="34" spans="1:28" x14ac:dyDescent="0.25">
      <c r="B34" s="7">
        <v>1</v>
      </c>
      <c r="C34" s="5" t="s">
        <v>118</v>
      </c>
      <c r="E34" s="6">
        <v>126.97051999999999</v>
      </c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</row>
    <row r="35" spans="1:28" x14ac:dyDescent="0.25">
      <c r="A35" s="7">
        <v>12</v>
      </c>
      <c r="B35" s="1" t="s">
        <v>119</v>
      </c>
      <c r="C35" s="2" t="s">
        <v>120</v>
      </c>
      <c r="D35" s="1" t="s">
        <v>67</v>
      </c>
      <c r="E35" s="3">
        <v>104.333635</v>
      </c>
      <c r="F35" s="16">
        <v>0</v>
      </c>
      <c r="G35" s="16">
        <f>E35*F35</f>
        <v>0</v>
      </c>
      <c r="H35" s="4">
        <v>1.65024E-4</v>
      </c>
      <c r="I35" s="4">
        <f>E35*H35</f>
        <v>1.7217553782239998E-2</v>
      </c>
      <c r="J35" s="4">
        <v>0</v>
      </c>
      <c r="K35" s="4">
        <f>E35*J35</f>
        <v>0</v>
      </c>
      <c r="L35" s="17">
        <v>0</v>
      </c>
      <c r="M35" s="17">
        <f>E35*L35</f>
        <v>0</v>
      </c>
      <c r="N35" s="17">
        <f>0</f>
        <v>0</v>
      </c>
      <c r="O35" s="17">
        <f>E35*N35</f>
        <v>0</v>
      </c>
      <c r="P35" s="11" t="s">
        <v>101</v>
      </c>
      <c r="Q35" s="11"/>
      <c r="R35" s="11" t="s">
        <v>69</v>
      </c>
      <c r="S35" s="11" t="s">
        <v>113</v>
      </c>
      <c r="T35" s="11" t="s">
        <v>114</v>
      </c>
      <c r="U35" s="11"/>
      <c r="V35" s="11"/>
      <c r="W35" s="11"/>
      <c r="X35" s="11"/>
      <c r="Y35" s="11"/>
      <c r="Z35" s="11"/>
      <c r="AA35" s="18">
        <v>21</v>
      </c>
      <c r="AB35" s="11" t="s">
        <v>72</v>
      </c>
    </row>
    <row r="36" spans="1:28" ht="26.4" x14ac:dyDescent="0.25">
      <c r="B36" s="7">
        <v>1</v>
      </c>
      <c r="C36" s="5" t="s">
        <v>121</v>
      </c>
      <c r="E36" s="6">
        <v>104.333635</v>
      </c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</row>
    <row r="37" spans="1:28" x14ac:dyDescent="0.25">
      <c r="A37" s="7">
        <v>13</v>
      </c>
      <c r="B37" s="1" t="s">
        <v>122</v>
      </c>
      <c r="C37" s="2" t="s">
        <v>123</v>
      </c>
      <c r="D37" s="1" t="s">
        <v>67</v>
      </c>
      <c r="E37" s="3">
        <v>2.66</v>
      </c>
      <c r="F37" s="16">
        <v>0</v>
      </c>
      <c r="G37" s="16">
        <f>E37*F37</f>
        <v>0</v>
      </c>
      <c r="H37" s="4">
        <v>0</v>
      </c>
      <c r="I37" s="4">
        <f>E37*H37</f>
        <v>0</v>
      </c>
      <c r="J37" s="4">
        <v>7.3200000000000001E-3</v>
      </c>
      <c r="K37" s="4">
        <f>E37*J37</f>
        <v>1.9471200000000001E-2</v>
      </c>
      <c r="L37" s="17">
        <v>0</v>
      </c>
      <c r="M37" s="17">
        <f>E37*L37</f>
        <v>0</v>
      </c>
      <c r="N37" s="17">
        <f>0</f>
        <v>0</v>
      </c>
      <c r="O37" s="17">
        <f>E37*N37</f>
        <v>0</v>
      </c>
      <c r="P37" s="11" t="s">
        <v>101</v>
      </c>
      <c r="Q37" s="11"/>
      <c r="R37" s="11" t="s">
        <v>69</v>
      </c>
      <c r="S37" s="11" t="s">
        <v>124</v>
      </c>
      <c r="T37" s="11" t="s">
        <v>125</v>
      </c>
      <c r="U37" s="11"/>
      <c r="V37" s="11"/>
      <c r="W37" s="11"/>
      <c r="X37" s="11"/>
      <c r="Y37" s="11"/>
      <c r="Z37" s="11"/>
      <c r="AA37" s="18">
        <v>21</v>
      </c>
      <c r="AB37" s="11" t="s">
        <v>72</v>
      </c>
    </row>
    <row r="38" spans="1:28" x14ac:dyDescent="0.25">
      <c r="B38" s="7">
        <v>1</v>
      </c>
      <c r="C38" s="5" t="s">
        <v>126</v>
      </c>
      <c r="E38" s="6">
        <v>2.66</v>
      </c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</row>
    <row r="39" spans="1:28" x14ac:dyDescent="0.25">
      <c r="A39" s="7">
        <v>14</v>
      </c>
      <c r="B39" s="1" t="s">
        <v>127</v>
      </c>
      <c r="C39" s="2" t="s">
        <v>128</v>
      </c>
      <c r="D39" s="1" t="s">
        <v>112</v>
      </c>
      <c r="E39" s="3">
        <v>9.7249999999999996</v>
      </c>
      <c r="F39" s="16">
        <v>0</v>
      </c>
      <c r="G39" s="16">
        <f>E39*F39</f>
        <v>0</v>
      </c>
      <c r="H39" s="4">
        <v>0</v>
      </c>
      <c r="I39" s="4">
        <f>E39*H39</f>
        <v>0</v>
      </c>
      <c r="J39" s="4">
        <v>3.2599999999999999E-3</v>
      </c>
      <c r="K39" s="4">
        <f>E39*J39</f>
        <v>3.1703499999999996E-2</v>
      </c>
      <c r="L39" s="17">
        <v>0</v>
      </c>
      <c r="M39" s="17">
        <f>E39*L39</f>
        <v>0</v>
      </c>
      <c r="N39" s="17">
        <f>0</f>
        <v>0</v>
      </c>
      <c r="O39" s="17">
        <f>E39*N39</f>
        <v>0</v>
      </c>
      <c r="P39" s="11" t="s">
        <v>101</v>
      </c>
      <c r="Q39" s="11"/>
      <c r="R39" s="11" t="s">
        <v>69</v>
      </c>
      <c r="S39" s="11" t="s">
        <v>124</v>
      </c>
      <c r="T39" s="11" t="s">
        <v>125</v>
      </c>
      <c r="U39" s="11"/>
      <c r="V39" s="11"/>
      <c r="W39" s="11"/>
      <c r="X39" s="11"/>
      <c r="Y39" s="11"/>
      <c r="Z39" s="11"/>
      <c r="AA39" s="18">
        <v>21</v>
      </c>
      <c r="AB39" s="11" t="s">
        <v>72</v>
      </c>
    </row>
    <row r="40" spans="1:28" x14ac:dyDescent="0.25">
      <c r="B40" s="7">
        <v>1</v>
      </c>
      <c r="C40" s="5" t="s">
        <v>129</v>
      </c>
      <c r="E40" s="6">
        <v>9.7249999999999996</v>
      </c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</row>
    <row r="41" spans="1:28" x14ac:dyDescent="0.25">
      <c r="A41" s="7">
        <v>15</v>
      </c>
      <c r="B41" s="1" t="s">
        <v>130</v>
      </c>
      <c r="C41" s="2" t="s">
        <v>131</v>
      </c>
      <c r="D41" s="1" t="s">
        <v>112</v>
      </c>
      <c r="E41" s="3">
        <v>4.4450000000000003</v>
      </c>
      <c r="F41" s="16">
        <v>0</v>
      </c>
      <c r="G41" s="16">
        <f>E41*F41</f>
        <v>0</v>
      </c>
      <c r="H41" s="4">
        <v>0</v>
      </c>
      <c r="I41" s="4">
        <f>E41*H41</f>
        <v>0</v>
      </c>
      <c r="J41" s="4">
        <v>4.7400000000000003E-3</v>
      </c>
      <c r="K41" s="4">
        <f>E41*J41</f>
        <v>2.1069300000000003E-2</v>
      </c>
      <c r="L41" s="17">
        <v>0</v>
      </c>
      <c r="M41" s="17">
        <f>E41*L41</f>
        <v>0</v>
      </c>
      <c r="N41" s="17">
        <f>0</f>
        <v>0</v>
      </c>
      <c r="O41" s="17">
        <f>E41*N41</f>
        <v>0</v>
      </c>
      <c r="P41" s="11" t="s">
        <v>101</v>
      </c>
      <c r="Q41" s="11"/>
      <c r="R41" s="11" t="s">
        <v>69</v>
      </c>
      <c r="S41" s="11" t="s">
        <v>124</v>
      </c>
      <c r="T41" s="11" t="s">
        <v>125</v>
      </c>
      <c r="U41" s="11"/>
      <c r="V41" s="11"/>
      <c r="W41" s="11"/>
      <c r="X41" s="11"/>
      <c r="Y41" s="11"/>
      <c r="Z41" s="11"/>
      <c r="AA41" s="18">
        <v>21</v>
      </c>
      <c r="AB41" s="11" t="s">
        <v>72</v>
      </c>
    </row>
    <row r="42" spans="1:28" x14ac:dyDescent="0.25">
      <c r="B42" s="7">
        <v>1</v>
      </c>
      <c r="C42" s="5" t="s">
        <v>132</v>
      </c>
      <c r="E42" s="6">
        <v>4.4450000000000003</v>
      </c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</row>
    <row r="43" spans="1:28" x14ac:dyDescent="0.25">
      <c r="A43" s="7">
        <v>16</v>
      </c>
      <c r="B43" s="1" t="s">
        <v>133</v>
      </c>
      <c r="C43" s="2" t="s">
        <v>134</v>
      </c>
      <c r="D43" s="1" t="s">
        <v>112</v>
      </c>
      <c r="E43" s="3">
        <v>14.17</v>
      </c>
      <c r="F43" s="16">
        <v>0</v>
      </c>
      <c r="G43" s="16">
        <f>E43*F43</f>
        <v>0</v>
      </c>
      <c r="H43" s="4">
        <v>0</v>
      </c>
      <c r="I43" s="4">
        <f>E43*H43</f>
        <v>0</v>
      </c>
      <c r="J43" s="4">
        <v>3.47E-3</v>
      </c>
      <c r="K43" s="4">
        <f>E43*J43</f>
        <v>4.9169900000000002E-2</v>
      </c>
      <c r="L43" s="17">
        <v>0</v>
      </c>
      <c r="M43" s="17">
        <f>E43*L43</f>
        <v>0</v>
      </c>
      <c r="N43" s="17">
        <f>0</f>
        <v>0</v>
      </c>
      <c r="O43" s="17">
        <f>E43*N43</f>
        <v>0</v>
      </c>
      <c r="P43" s="11" t="s">
        <v>101</v>
      </c>
      <c r="Q43" s="11"/>
      <c r="R43" s="11" t="s">
        <v>69</v>
      </c>
      <c r="S43" s="11" t="s">
        <v>124</v>
      </c>
      <c r="T43" s="11" t="s">
        <v>125</v>
      </c>
      <c r="U43" s="11"/>
      <c r="V43" s="11"/>
      <c r="W43" s="11"/>
      <c r="X43" s="11"/>
      <c r="Y43" s="11"/>
      <c r="Z43" s="11"/>
      <c r="AA43" s="18">
        <v>21</v>
      </c>
      <c r="AB43" s="11" t="s">
        <v>72</v>
      </c>
    </row>
    <row r="44" spans="1:28" x14ac:dyDescent="0.25">
      <c r="B44" s="7">
        <v>1</v>
      </c>
      <c r="C44" s="5" t="s">
        <v>135</v>
      </c>
      <c r="E44" s="6">
        <v>14.17</v>
      </c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</row>
    <row r="45" spans="1:28" x14ac:dyDescent="0.25">
      <c r="A45" s="7">
        <v>17</v>
      </c>
      <c r="B45" s="1" t="s">
        <v>136</v>
      </c>
      <c r="C45" s="2" t="s">
        <v>137</v>
      </c>
      <c r="D45" s="1" t="s">
        <v>138</v>
      </c>
      <c r="E45" s="3">
        <v>2</v>
      </c>
      <c r="F45" s="16">
        <v>0</v>
      </c>
      <c r="G45" s="16">
        <f>E45*F45</f>
        <v>0</v>
      </c>
      <c r="H45" s="4">
        <v>0</v>
      </c>
      <c r="I45" s="4">
        <f>E45*H45</f>
        <v>0</v>
      </c>
      <c r="J45" s="4">
        <v>1.15E-3</v>
      </c>
      <c r="K45" s="4">
        <f>E45*J45</f>
        <v>2.3E-3</v>
      </c>
      <c r="L45" s="17">
        <v>0</v>
      </c>
      <c r="M45" s="17">
        <f>E45*L45</f>
        <v>0</v>
      </c>
      <c r="N45" s="17">
        <f>0</f>
        <v>0</v>
      </c>
      <c r="O45" s="17">
        <f>E45*N45</f>
        <v>0</v>
      </c>
      <c r="P45" s="11" t="s">
        <v>101</v>
      </c>
      <c r="Q45" s="11"/>
      <c r="R45" s="11" t="s">
        <v>69</v>
      </c>
      <c r="S45" s="11" t="s">
        <v>124</v>
      </c>
      <c r="T45" s="11" t="s">
        <v>125</v>
      </c>
      <c r="U45" s="11"/>
      <c r="V45" s="11"/>
      <c r="W45" s="11"/>
      <c r="X45" s="11"/>
      <c r="Y45" s="11"/>
      <c r="Z45" s="11"/>
      <c r="AA45" s="18">
        <v>21</v>
      </c>
      <c r="AB45" s="11" t="s">
        <v>72</v>
      </c>
    </row>
    <row r="46" spans="1:28" x14ac:dyDescent="0.25">
      <c r="A46" s="7">
        <v>18</v>
      </c>
      <c r="B46" s="1" t="s">
        <v>139</v>
      </c>
      <c r="C46" s="2" t="s">
        <v>140</v>
      </c>
      <c r="D46" s="1" t="s">
        <v>112</v>
      </c>
      <c r="E46" s="3">
        <v>35</v>
      </c>
      <c r="F46" s="16">
        <v>0</v>
      </c>
      <c r="G46" s="16">
        <f>E46*F46</f>
        <v>0</v>
      </c>
      <c r="H46" s="4">
        <v>0</v>
      </c>
      <c r="I46" s="4">
        <f>E46*H46</f>
        <v>0</v>
      </c>
      <c r="J46" s="4">
        <v>1.92E-3</v>
      </c>
      <c r="K46" s="4">
        <f>E46*J46</f>
        <v>6.7199999999999996E-2</v>
      </c>
      <c r="L46" s="17">
        <v>0</v>
      </c>
      <c r="M46" s="17">
        <f>E46*L46</f>
        <v>0</v>
      </c>
      <c r="N46" s="17">
        <f>0</f>
        <v>0</v>
      </c>
      <c r="O46" s="17">
        <f>E46*N46</f>
        <v>0</v>
      </c>
      <c r="P46" s="11" t="s">
        <v>101</v>
      </c>
      <c r="Q46" s="11"/>
      <c r="R46" s="11" t="s">
        <v>69</v>
      </c>
      <c r="S46" s="11" t="s">
        <v>124</v>
      </c>
      <c r="T46" s="11" t="s">
        <v>125</v>
      </c>
      <c r="U46" s="11"/>
      <c r="V46" s="11"/>
      <c r="W46" s="11"/>
      <c r="X46" s="11"/>
      <c r="Y46" s="11"/>
      <c r="Z46" s="11"/>
      <c r="AA46" s="18">
        <v>21</v>
      </c>
      <c r="AB46" s="11" t="s">
        <v>72</v>
      </c>
    </row>
    <row r="47" spans="1:28" x14ac:dyDescent="0.25">
      <c r="B47" s="7">
        <v>1</v>
      </c>
      <c r="C47" s="5" t="s">
        <v>141</v>
      </c>
      <c r="E47" s="6">
        <v>35</v>
      </c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</row>
    <row r="48" spans="1:28" x14ac:dyDescent="0.25">
      <c r="A48" s="7">
        <v>19</v>
      </c>
      <c r="B48" s="1" t="s">
        <v>142</v>
      </c>
      <c r="C48" s="2" t="s">
        <v>143</v>
      </c>
      <c r="D48" s="1" t="s">
        <v>112</v>
      </c>
      <c r="E48" s="3">
        <v>6</v>
      </c>
      <c r="F48" s="16">
        <v>0</v>
      </c>
      <c r="G48" s="16">
        <f>E48*F48</f>
        <v>0</v>
      </c>
      <c r="H48" s="4">
        <v>0</v>
      </c>
      <c r="I48" s="4">
        <f>E48*H48</f>
        <v>0</v>
      </c>
      <c r="J48" s="4">
        <v>2.8500000000000001E-3</v>
      </c>
      <c r="K48" s="4">
        <f>E48*J48</f>
        <v>1.7100000000000001E-2</v>
      </c>
      <c r="L48" s="17">
        <v>0</v>
      </c>
      <c r="M48" s="17">
        <f>E48*L48</f>
        <v>0</v>
      </c>
      <c r="N48" s="17">
        <f>0</f>
        <v>0</v>
      </c>
      <c r="O48" s="17">
        <f>E48*N48</f>
        <v>0</v>
      </c>
      <c r="P48" s="11" t="s">
        <v>101</v>
      </c>
      <c r="Q48" s="11"/>
      <c r="R48" s="11" t="s">
        <v>69</v>
      </c>
      <c r="S48" s="11" t="s">
        <v>124</v>
      </c>
      <c r="T48" s="11" t="s">
        <v>125</v>
      </c>
      <c r="U48" s="11"/>
      <c r="V48" s="11"/>
      <c r="W48" s="11"/>
      <c r="X48" s="11"/>
      <c r="Y48" s="11"/>
      <c r="Z48" s="11"/>
      <c r="AA48" s="18">
        <v>21</v>
      </c>
      <c r="AB48" s="11" t="s">
        <v>72</v>
      </c>
    </row>
    <row r="49" spans="1:28" x14ac:dyDescent="0.25">
      <c r="A49" s="7">
        <v>20</v>
      </c>
      <c r="B49" s="1" t="s">
        <v>144</v>
      </c>
      <c r="C49" s="2" t="s">
        <v>145</v>
      </c>
      <c r="D49" s="1" t="s">
        <v>67</v>
      </c>
      <c r="E49" s="3">
        <v>14.2248</v>
      </c>
      <c r="F49" s="16">
        <v>0</v>
      </c>
      <c r="G49" s="16">
        <f>E49*F49</f>
        <v>0</v>
      </c>
      <c r="H49" s="4">
        <v>0</v>
      </c>
      <c r="I49" s="4">
        <f>E49*H49</f>
        <v>0</v>
      </c>
      <c r="J49" s="4">
        <v>8.0000000000000002E-3</v>
      </c>
      <c r="K49" s="4">
        <f>E49*J49</f>
        <v>0.11379840000000001</v>
      </c>
      <c r="L49" s="17">
        <v>0</v>
      </c>
      <c r="M49" s="17">
        <f>E49*L49</f>
        <v>0</v>
      </c>
      <c r="N49" s="17">
        <f>0</f>
        <v>0</v>
      </c>
      <c r="O49" s="17">
        <f>E49*N49</f>
        <v>0</v>
      </c>
      <c r="P49" s="11" t="s">
        <v>101</v>
      </c>
      <c r="Q49" s="11"/>
      <c r="R49" s="11" t="s">
        <v>69</v>
      </c>
      <c r="S49" s="11" t="s">
        <v>146</v>
      </c>
      <c r="T49" s="11" t="s">
        <v>147</v>
      </c>
      <c r="U49" s="11"/>
      <c r="V49" s="11"/>
      <c r="W49" s="11"/>
      <c r="X49" s="11"/>
      <c r="Y49" s="11"/>
      <c r="Z49" s="11"/>
      <c r="AA49" s="18">
        <v>21</v>
      </c>
      <c r="AB49" s="11" t="s">
        <v>72</v>
      </c>
    </row>
    <row r="50" spans="1:28" x14ac:dyDescent="0.25">
      <c r="A50" s="7">
        <v>21</v>
      </c>
      <c r="B50" s="1" t="s">
        <v>148</v>
      </c>
      <c r="C50" s="2" t="s">
        <v>149</v>
      </c>
      <c r="D50" s="1" t="s">
        <v>67</v>
      </c>
      <c r="E50" s="3">
        <v>104.33364</v>
      </c>
      <c r="F50" s="16">
        <v>0</v>
      </c>
      <c r="G50" s="16">
        <f>E50*F50</f>
        <v>0</v>
      </c>
      <c r="H50" s="4">
        <v>0</v>
      </c>
      <c r="I50" s="4">
        <f>E50*H50</f>
        <v>0</v>
      </c>
      <c r="J50" s="4">
        <v>8.0000000000000002E-3</v>
      </c>
      <c r="K50" s="4">
        <f>E50*J50</f>
        <v>0.83466912000000004</v>
      </c>
      <c r="L50" s="17">
        <v>0</v>
      </c>
      <c r="M50" s="17">
        <f>E50*L50</f>
        <v>0</v>
      </c>
      <c r="N50" s="17">
        <f>0</f>
        <v>0</v>
      </c>
      <c r="O50" s="17">
        <f>E50*N50</f>
        <v>0</v>
      </c>
      <c r="P50" s="11" t="s">
        <v>101</v>
      </c>
      <c r="Q50" s="11"/>
      <c r="R50" s="11" t="s">
        <v>69</v>
      </c>
      <c r="S50" s="11" t="s">
        <v>146</v>
      </c>
      <c r="T50" s="11" t="s">
        <v>147</v>
      </c>
      <c r="U50" s="11"/>
      <c r="V50" s="11"/>
      <c r="W50" s="11"/>
      <c r="X50" s="11"/>
      <c r="Y50" s="11"/>
      <c r="Z50" s="11"/>
      <c r="AA50" s="18">
        <v>21</v>
      </c>
      <c r="AB50" s="11" t="s">
        <v>72</v>
      </c>
    </row>
    <row r="51" spans="1:28" x14ac:dyDescent="0.25">
      <c r="A51" s="7">
        <v>22</v>
      </c>
      <c r="B51" s="1" t="s">
        <v>150</v>
      </c>
      <c r="C51" s="2" t="s">
        <v>151</v>
      </c>
      <c r="D51" s="1" t="s">
        <v>138</v>
      </c>
      <c r="E51" s="3">
        <v>14</v>
      </c>
      <c r="F51" s="16">
        <v>0</v>
      </c>
      <c r="G51" s="16">
        <f>E51*F51</f>
        <v>0</v>
      </c>
      <c r="H51" s="4">
        <v>0</v>
      </c>
      <c r="I51" s="4">
        <f>E51*H51</f>
        <v>0</v>
      </c>
      <c r="J51" s="4">
        <v>4.1700000000000001E-2</v>
      </c>
      <c r="K51" s="4">
        <f>E51*J51</f>
        <v>0.58379999999999999</v>
      </c>
      <c r="L51" s="17">
        <v>0</v>
      </c>
      <c r="M51" s="17">
        <f>E51*L51</f>
        <v>0</v>
      </c>
      <c r="N51" s="17">
        <f>0</f>
        <v>0</v>
      </c>
      <c r="O51" s="17">
        <f>E51*N51</f>
        <v>0</v>
      </c>
      <c r="P51" s="11" t="s">
        <v>101</v>
      </c>
      <c r="Q51" s="11"/>
      <c r="R51" s="11" t="s">
        <v>69</v>
      </c>
      <c r="S51" s="11" t="s">
        <v>146</v>
      </c>
      <c r="T51" s="11" t="s">
        <v>147</v>
      </c>
      <c r="U51" s="11"/>
      <c r="V51" s="11"/>
      <c r="W51" s="11"/>
      <c r="X51" s="11"/>
      <c r="Y51" s="11"/>
      <c r="Z51" s="11"/>
      <c r="AA51" s="18">
        <v>21</v>
      </c>
      <c r="AB51" s="11" t="s">
        <v>72</v>
      </c>
    </row>
    <row r="52" spans="1:28" x14ac:dyDescent="0.25">
      <c r="A52" s="7">
        <v>23</v>
      </c>
      <c r="B52" s="1" t="s">
        <v>152</v>
      </c>
      <c r="C52" s="2" t="s">
        <v>153</v>
      </c>
      <c r="D52" s="1" t="s">
        <v>67</v>
      </c>
      <c r="E52" s="3">
        <v>14.2248</v>
      </c>
      <c r="F52" s="16">
        <v>0</v>
      </c>
      <c r="G52" s="16">
        <f>E52*F52</f>
        <v>0</v>
      </c>
      <c r="H52" s="4">
        <v>0</v>
      </c>
      <c r="I52" s="4">
        <f>E52*H52</f>
        <v>0</v>
      </c>
      <c r="J52" s="4">
        <v>1.2E-2</v>
      </c>
      <c r="K52" s="4">
        <f>E52*J52</f>
        <v>0.1706976</v>
      </c>
      <c r="L52" s="17">
        <v>0</v>
      </c>
      <c r="M52" s="17">
        <f>E52*L52</f>
        <v>0</v>
      </c>
      <c r="N52" s="17">
        <f>0</f>
        <v>0</v>
      </c>
      <c r="O52" s="17">
        <f>E52*N52</f>
        <v>0</v>
      </c>
      <c r="P52" s="11" t="s">
        <v>101</v>
      </c>
      <c r="Q52" s="11"/>
      <c r="R52" s="11" t="s">
        <v>69</v>
      </c>
      <c r="S52" s="11" t="s">
        <v>154</v>
      </c>
      <c r="T52" s="11" t="s">
        <v>155</v>
      </c>
      <c r="U52" s="11"/>
      <c r="V52" s="11"/>
      <c r="W52" s="11"/>
      <c r="X52" s="11"/>
      <c r="Y52" s="11"/>
      <c r="Z52" s="11"/>
      <c r="AA52" s="18">
        <v>21</v>
      </c>
      <c r="AB52" s="11" t="s">
        <v>72</v>
      </c>
    </row>
    <row r="53" spans="1:28" x14ac:dyDescent="0.25">
      <c r="B53" s="7">
        <v>1</v>
      </c>
      <c r="C53" s="5" t="s">
        <v>156</v>
      </c>
      <c r="E53" s="6">
        <v>14.2248</v>
      </c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</row>
    <row r="54" spans="1:28" x14ac:dyDescent="0.25">
      <c r="A54" s="7">
        <v>24</v>
      </c>
      <c r="B54" s="1" t="s">
        <v>157</v>
      </c>
      <c r="C54" s="2" t="s">
        <v>158</v>
      </c>
      <c r="D54" s="1" t="s">
        <v>159</v>
      </c>
      <c r="E54" s="3">
        <v>7.3795500000000001</v>
      </c>
      <c r="F54" s="16">
        <v>0</v>
      </c>
      <c r="G54" s="16">
        <f>E54*F54</f>
        <v>0</v>
      </c>
      <c r="H54" s="4">
        <v>0</v>
      </c>
      <c r="I54" s="4">
        <f>E54*H54</f>
        <v>0</v>
      </c>
      <c r="J54" s="4">
        <v>0</v>
      </c>
      <c r="K54" s="4">
        <f>E54*J54</f>
        <v>0</v>
      </c>
      <c r="L54" s="17">
        <v>0</v>
      </c>
      <c r="M54" s="17">
        <f>E54*L54</f>
        <v>0</v>
      </c>
      <c r="N54" s="17">
        <f>0</f>
        <v>0</v>
      </c>
      <c r="O54" s="17">
        <f>E54*N54</f>
        <v>0</v>
      </c>
      <c r="P54" s="11" t="s">
        <v>101</v>
      </c>
      <c r="Q54" s="11"/>
      <c r="R54" s="11" t="s">
        <v>69</v>
      </c>
      <c r="S54" s="11" t="s">
        <v>160</v>
      </c>
      <c r="T54" s="11" t="s">
        <v>161</v>
      </c>
      <c r="U54" s="11"/>
      <c r="V54" s="11"/>
      <c r="W54" s="11"/>
      <c r="X54" s="11"/>
      <c r="Y54" s="11"/>
      <c r="Z54" s="11"/>
      <c r="AA54" s="18">
        <v>21</v>
      </c>
      <c r="AB54" s="11" t="s">
        <v>72</v>
      </c>
    </row>
    <row r="55" spans="1:28" x14ac:dyDescent="0.25">
      <c r="B55" s="7">
        <v>1</v>
      </c>
      <c r="C55" s="5" t="s">
        <v>162</v>
      </c>
      <c r="E55" s="6">
        <v>7.3795500000000001</v>
      </c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</row>
    <row r="56" spans="1:28" x14ac:dyDescent="0.25">
      <c r="A56" s="7">
        <v>25</v>
      </c>
      <c r="B56" s="1" t="s">
        <v>163</v>
      </c>
      <c r="C56" s="2" t="s">
        <v>164</v>
      </c>
      <c r="D56" s="1" t="s">
        <v>159</v>
      </c>
      <c r="E56" s="3">
        <v>7.3795500000000001</v>
      </c>
      <c r="F56" s="16">
        <v>0</v>
      </c>
      <c r="G56" s="16">
        <f>E56*F56</f>
        <v>0</v>
      </c>
      <c r="H56" s="4">
        <v>0</v>
      </c>
      <c r="I56" s="4">
        <f>E56*H56</f>
        <v>0</v>
      </c>
      <c r="J56" s="4">
        <v>0</v>
      </c>
      <c r="K56" s="4">
        <f>E56*J56</f>
        <v>0</v>
      </c>
      <c r="L56" s="17">
        <v>0</v>
      </c>
      <c r="M56" s="17">
        <f>E56*L56</f>
        <v>0</v>
      </c>
      <c r="N56" s="17">
        <f>0</f>
        <v>0</v>
      </c>
      <c r="O56" s="17">
        <f>E56*N56</f>
        <v>0</v>
      </c>
      <c r="P56" s="11" t="s">
        <v>101</v>
      </c>
      <c r="Q56" s="11"/>
      <c r="R56" s="11" t="s">
        <v>69</v>
      </c>
      <c r="S56" s="11" t="s">
        <v>160</v>
      </c>
      <c r="T56" s="11" t="s">
        <v>161</v>
      </c>
      <c r="U56" s="11"/>
      <c r="V56" s="11"/>
      <c r="W56" s="11"/>
      <c r="X56" s="11"/>
      <c r="Y56" s="11"/>
      <c r="Z56" s="11"/>
      <c r="AA56" s="18">
        <v>21</v>
      </c>
      <c r="AB56" s="11" t="s">
        <v>72</v>
      </c>
    </row>
    <row r="57" spans="1:28" x14ac:dyDescent="0.25">
      <c r="A57" s="7">
        <v>26</v>
      </c>
      <c r="B57" s="1" t="s">
        <v>165</v>
      </c>
      <c r="C57" s="2" t="s">
        <v>166</v>
      </c>
      <c r="D57" s="1" t="s">
        <v>159</v>
      </c>
      <c r="E57" s="3">
        <v>5.8196300000000001</v>
      </c>
      <c r="F57" s="16">
        <v>0</v>
      </c>
      <c r="G57" s="16">
        <f>E57*F57</f>
        <v>0</v>
      </c>
      <c r="H57" s="4">
        <v>0</v>
      </c>
      <c r="I57" s="4">
        <f>E57*H57</f>
        <v>0</v>
      </c>
      <c r="J57" s="4">
        <v>0</v>
      </c>
      <c r="K57" s="4">
        <f>E57*J57</f>
        <v>0</v>
      </c>
      <c r="L57" s="17">
        <v>0</v>
      </c>
      <c r="M57" s="17">
        <f>E57*L57</f>
        <v>0</v>
      </c>
      <c r="N57" s="17">
        <f>0</f>
        <v>0</v>
      </c>
      <c r="O57" s="17">
        <f>E57*N57</f>
        <v>0</v>
      </c>
      <c r="P57" s="11" t="s">
        <v>101</v>
      </c>
      <c r="Q57" s="11"/>
      <c r="R57" s="11" t="s">
        <v>69</v>
      </c>
      <c r="S57" s="11" t="s">
        <v>160</v>
      </c>
      <c r="T57" s="11" t="s">
        <v>161</v>
      </c>
      <c r="U57" s="11"/>
      <c r="V57" s="11"/>
      <c r="W57" s="11"/>
      <c r="X57" s="11"/>
      <c r="Y57" s="11"/>
      <c r="Z57" s="11"/>
      <c r="AA57" s="18">
        <v>21</v>
      </c>
      <c r="AB57" s="11" t="s">
        <v>72</v>
      </c>
    </row>
    <row r="58" spans="1:28" x14ac:dyDescent="0.25">
      <c r="B58" s="7">
        <v>1</v>
      </c>
      <c r="C58" s="5" t="s">
        <v>167</v>
      </c>
      <c r="E58" s="6">
        <v>5.8196300000000001</v>
      </c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</row>
    <row r="59" spans="1:28" x14ac:dyDescent="0.25">
      <c r="A59" s="7">
        <v>27</v>
      </c>
      <c r="B59" s="1" t="s">
        <v>168</v>
      </c>
      <c r="C59" s="2" t="s">
        <v>169</v>
      </c>
      <c r="D59" s="1" t="s">
        <v>159</v>
      </c>
      <c r="E59" s="3">
        <v>7.3795500000000001</v>
      </c>
      <c r="F59" s="16">
        <v>0</v>
      </c>
      <c r="G59" s="16">
        <f>E59*F59</f>
        <v>0</v>
      </c>
      <c r="H59" s="4">
        <v>0</v>
      </c>
      <c r="I59" s="4">
        <f>E59*H59</f>
        <v>0</v>
      </c>
      <c r="J59" s="4">
        <v>0</v>
      </c>
      <c r="K59" s="4">
        <f>E59*J59</f>
        <v>0</v>
      </c>
      <c r="L59" s="17">
        <v>0</v>
      </c>
      <c r="M59" s="17">
        <f>E59*L59</f>
        <v>0</v>
      </c>
      <c r="N59" s="17">
        <f>0</f>
        <v>0</v>
      </c>
      <c r="O59" s="17">
        <f>E59*N59</f>
        <v>0</v>
      </c>
      <c r="P59" s="11" t="s">
        <v>101</v>
      </c>
      <c r="Q59" s="11"/>
      <c r="R59" s="11" t="s">
        <v>69</v>
      </c>
      <c r="S59" s="11" t="s">
        <v>160</v>
      </c>
      <c r="T59" s="11" t="s">
        <v>161</v>
      </c>
      <c r="U59" s="11"/>
      <c r="V59" s="11"/>
      <c r="W59" s="11"/>
      <c r="X59" s="11"/>
      <c r="Y59" s="11"/>
      <c r="Z59" s="11"/>
      <c r="AA59" s="18">
        <v>21</v>
      </c>
      <c r="AB59" s="11" t="s">
        <v>72</v>
      </c>
    </row>
    <row r="60" spans="1:28" x14ac:dyDescent="0.25">
      <c r="A60" s="7">
        <v>28</v>
      </c>
      <c r="B60" s="1" t="s">
        <v>170</v>
      </c>
      <c r="C60" s="2" t="s">
        <v>171</v>
      </c>
      <c r="D60" s="1" t="s">
        <v>159</v>
      </c>
      <c r="E60" s="3">
        <v>14.7591</v>
      </c>
      <c r="F60" s="16">
        <v>0</v>
      </c>
      <c r="G60" s="16">
        <f>E60*F60</f>
        <v>0</v>
      </c>
      <c r="H60" s="4">
        <v>0</v>
      </c>
      <c r="I60" s="4">
        <f>E60*H60</f>
        <v>0</v>
      </c>
      <c r="J60" s="4">
        <v>0</v>
      </c>
      <c r="K60" s="4">
        <f>E60*J60</f>
        <v>0</v>
      </c>
      <c r="L60" s="17">
        <v>0</v>
      </c>
      <c r="M60" s="17">
        <f>E60*L60</f>
        <v>0</v>
      </c>
      <c r="N60" s="17">
        <f>0</f>
        <v>0</v>
      </c>
      <c r="O60" s="17">
        <f>E60*N60</f>
        <v>0</v>
      </c>
      <c r="P60" s="11" t="s">
        <v>101</v>
      </c>
      <c r="Q60" s="11"/>
      <c r="R60" s="11" t="s">
        <v>69</v>
      </c>
      <c r="S60" s="11" t="s">
        <v>160</v>
      </c>
      <c r="T60" s="11" t="s">
        <v>161</v>
      </c>
      <c r="U60" s="11"/>
      <c r="V60" s="11"/>
      <c r="W60" s="11"/>
      <c r="X60" s="11"/>
      <c r="Y60" s="11"/>
      <c r="Z60" s="11"/>
      <c r="AA60" s="18">
        <v>21</v>
      </c>
      <c r="AB60" s="11" t="s">
        <v>72</v>
      </c>
    </row>
    <row r="61" spans="1:28" x14ac:dyDescent="0.25">
      <c r="B61" s="7">
        <v>1</v>
      </c>
      <c r="C61" s="5" t="s">
        <v>172</v>
      </c>
      <c r="E61" s="6">
        <v>14.7591</v>
      </c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</row>
    <row r="62" spans="1:28" ht="26.4" x14ac:dyDescent="0.25">
      <c r="A62" s="7">
        <v>29</v>
      </c>
      <c r="B62" s="1" t="s">
        <v>173</v>
      </c>
      <c r="C62" s="2" t="s">
        <v>174</v>
      </c>
      <c r="D62" s="1" t="s">
        <v>159</v>
      </c>
      <c r="E62" s="3">
        <v>5.8196300000000001</v>
      </c>
      <c r="F62" s="16">
        <v>0</v>
      </c>
      <c r="G62" s="16">
        <f>E62*F62</f>
        <v>0</v>
      </c>
      <c r="H62" s="4">
        <v>0</v>
      </c>
      <c r="I62" s="4">
        <f>E62*H62</f>
        <v>0</v>
      </c>
      <c r="J62" s="4">
        <v>0</v>
      </c>
      <c r="K62" s="4">
        <f>E62*J62</f>
        <v>0</v>
      </c>
      <c r="L62" s="17">
        <v>0</v>
      </c>
      <c r="M62" s="17">
        <f>E62*L62</f>
        <v>0</v>
      </c>
      <c r="N62" s="17">
        <f>0</f>
        <v>0</v>
      </c>
      <c r="O62" s="17">
        <f>E62*N62</f>
        <v>0</v>
      </c>
      <c r="P62" s="11" t="s">
        <v>101</v>
      </c>
      <c r="Q62" s="11"/>
      <c r="R62" s="11" t="s">
        <v>69</v>
      </c>
      <c r="S62" s="11" t="s">
        <v>175</v>
      </c>
      <c r="T62" s="11" t="s">
        <v>176</v>
      </c>
      <c r="U62" s="11"/>
      <c r="V62" s="11"/>
      <c r="W62" s="11"/>
      <c r="X62" s="11"/>
      <c r="Y62" s="11"/>
      <c r="Z62" s="11"/>
      <c r="AA62" s="18">
        <v>21</v>
      </c>
      <c r="AB62" s="11" t="s">
        <v>72</v>
      </c>
    </row>
    <row r="63" spans="1:28" x14ac:dyDescent="0.25">
      <c r="A63" s="7">
        <v>30</v>
      </c>
      <c r="B63" s="1" t="s">
        <v>177</v>
      </c>
      <c r="C63" s="2" t="s">
        <v>178</v>
      </c>
      <c r="D63" s="1" t="s">
        <v>159</v>
      </c>
      <c r="E63" s="3">
        <v>1.5599499999999999</v>
      </c>
      <c r="F63" s="16">
        <v>0</v>
      </c>
      <c r="G63" s="16">
        <f>E63*F63</f>
        <v>0</v>
      </c>
      <c r="H63" s="4">
        <v>0</v>
      </c>
      <c r="I63" s="4">
        <f>E63*H63</f>
        <v>0</v>
      </c>
      <c r="J63" s="4">
        <v>0</v>
      </c>
      <c r="K63" s="4">
        <f>E63*J63</f>
        <v>0</v>
      </c>
      <c r="L63" s="17">
        <v>0</v>
      </c>
      <c r="M63" s="17">
        <f>E63*L63</f>
        <v>0</v>
      </c>
      <c r="N63" s="17">
        <f>0</f>
        <v>0</v>
      </c>
      <c r="O63" s="17">
        <f>E63*N63</f>
        <v>0</v>
      </c>
      <c r="P63" s="11" t="s">
        <v>101</v>
      </c>
      <c r="Q63" s="11"/>
      <c r="R63" s="11" t="s">
        <v>69</v>
      </c>
      <c r="S63" s="11" t="s">
        <v>160</v>
      </c>
      <c r="T63" s="11" t="s">
        <v>161</v>
      </c>
      <c r="U63" s="11"/>
      <c r="V63" s="11"/>
      <c r="W63" s="11"/>
      <c r="X63" s="11"/>
      <c r="Y63" s="11"/>
      <c r="Z63" s="11"/>
      <c r="AA63" s="18">
        <v>21</v>
      </c>
      <c r="AB63" s="11" t="s">
        <v>72</v>
      </c>
    </row>
    <row r="64" spans="1:28" ht="18.75" customHeight="1" x14ac:dyDescent="0.25">
      <c r="A64" s="19" t="s">
        <v>20</v>
      </c>
      <c r="B64" s="15" t="s">
        <v>179</v>
      </c>
      <c r="C64" s="15"/>
      <c r="D64" s="15"/>
      <c r="E64" s="15"/>
      <c r="F64" s="15"/>
      <c r="G64" s="20">
        <f>SUMIF($P:$P,$Q64,G:G)</f>
        <v>0</v>
      </c>
      <c r="H64" s="15"/>
      <c r="I64" s="21">
        <f>SUMIF($P:$P,$Q64,I:I)</f>
        <v>1.7217553782239998E-2</v>
      </c>
      <c r="J64" s="15"/>
      <c r="K64" s="21">
        <f>SUMIF($P:$P,$Q64,K:K)</f>
        <v>7.3795539599999991</v>
      </c>
      <c r="L64" s="15"/>
      <c r="M64" s="22">
        <f>SUMIF($P:$P,$Q64,M:M)</f>
        <v>0</v>
      </c>
      <c r="N64" s="15"/>
      <c r="O64" s="22">
        <f>SUMIF($P:$P,$Q64,O:O)</f>
        <v>0</v>
      </c>
      <c r="P64" s="11" t="s">
        <v>20</v>
      </c>
      <c r="Q64" s="11" t="s">
        <v>101</v>
      </c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</row>
    <row r="65" spans="1:28" ht="12.75" customHeight="1" x14ac:dyDescent="0.25"/>
    <row r="66" spans="1:28" ht="18.75" customHeight="1" x14ac:dyDescent="0.25">
      <c r="A66" s="15"/>
      <c r="B66" s="15" t="s">
        <v>180</v>
      </c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</row>
    <row r="67" spans="1:28" x14ac:dyDescent="0.25">
      <c r="A67" s="7">
        <v>31</v>
      </c>
      <c r="B67" s="1" t="s">
        <v>181</v>
      </c>
      <c r="C67" s="2" t="s">
        <v>182</v>
      </c>
      <c r="D67" s="1" t="s">
        <v>159</v>
      </c>
      <c r="E67" s="3">
        <f>Z67*IF(V67="cenik_cast",IF(U67="hmoty",SUMIF(T:T,Y67,I:I),IF(U67="cena_hmot",SUMIF(T:T,Y67,M:M)/1000,SUMIF(T:T,Y67,G:G)/1000)),IF(V67="cenik",IF(U67="hmoty",SUMIF(S:S,X67,I:I),IF(U67="cena_hmot",SUMIF(S:S,X67,M:M)/1000,SUMIF(S:S,X67,G:G)/1000)),IF(U67="hmoty",SUMIF(R:R,W67,I:I),IF(U67="cena_hmot",SUMIF(R:R,W67,M:M)/1000,SUMIF(R:R,W67,G:G)/1000))))</f>
        <v>0.72143856878224</v>
      </c>
      <c r="F67" s="16">
        <v>0</v>
      </c>
      <c r="G67" s="16">
        <f>E67*F67</f>
        <v>0</v>
      </c>
      <c r="H67" s="4">
        <v>0</v>
      </c>
      <c r="I67" s="4">
        <f>E67*H67</f>
        <v>0</v>
      </c>
      <c r="J67" s="4">
        <v>0</v>
      </c>
      <c r="K67" s="4">
        <f>E67*J67</f>
        <v>0</v>
      </c>
      <c r="L67" s="17">
        <v>0</v>
      </c>
      <c r="M67" s="17">
        <f>E67*L67</f>
        <v>0</v>
      </c>
      <c r="N67" s="17">
        <f>0</f>
        <v>0</v>
      </c>
      <c r="O67" s="17">
        <f>E67*N67</f>
        <v>0</v>
      </c>
      <c r="P67" s="11" t="s">
        <v>183</v>
      </c>
      <c r="Q67" s="11"/>
      <c r="R67" s="11"/>
      <c r="S67" s="11"/>
      <c r="T67" s="11"/>
      <c r="U67" s="11" t="s">
        <v>184</v>
      </c>
      <c r="V67" s="11" t="s">
        <v>185</v>
      </c>
      <c r="W67" s="11" t="s">
        <v>69</v>
      </c>
      <c r="X67" s="11" t="s">
        <v>84</v>
      </c>
      <c r="Y67" s="11" t="s">
        <v>85</v>
      </c>
      <c r="Z67" s="12">
        <v>1</v>
      </c>
      <c r="AA67" s="18">
        <v>21</v>
      </c>
      <c r="AB67" s="11" t="s">
        <v>72</v>
      </c>
    </row>
    <row r="68" spans="1:28" ht="18.75" customHeight="1" x14ac:dyDescent="0.25">
      <c r="A68" s="19" t="s">
        <v>20</v>
      </c>
      <c r="B68" s="15" t="s">
        <v>186</v>
      </c>
      <c r="C68" s="15"/>
      <c r="D68" s="15"/>
      <c r="E68" s="15"/>
      <c r="F68" s="15"/>
      <c r="G68" s="20">
        <f>SUMIF($P:$P,$Q68,G:G)</f>
        <v>0</v>
      </c>
      <c r="H68" s="15"/>
      <c r="I68" s="21">
        <f>SUMIF($P:$P,$Q68,I:I)</f>
        <v>0</v>
      </c>
      <c r="J68" s="15"/>
      <c r="K68" s="21">
        <f>SUMIF($P:$P,$Q68,K:K)</f>
        <v>0</v>
      </c>
      <c r="L68" s="15"/>
      <c r="M68" s="22">
        <f>SUMIF($P:$P,$Q68,M:M)</f>
        <v>0</v>
      </c>
      <c r="N68" s="15"/>
      <c r="O68" s="22">
        <f>SUMIF($P:$P,$Q68,O:O)</f>
        <v>0</v>
      </c>
      <c r="P68" s="11" t="s">
        <v>20</v>
      </c>
      <c r="Q68" s="11" t="s">
        <v>183</v>
      </c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</row>
    <row r="69" spans="1:28" ht="12.75" customHeight="1" thickBot="1" x14ac:dyDescent="0.3"/>
    <row r="70" spans="1:28" ht="18.75" customHeight="1" x14ac:dyDescent="0.25">
      <c r="A70" s="23" t="s">
        <v>20</v>
      </c>
      <c r="B70" s="24"/>
      <c r="C70" s="24"/>
      <c r="D70" s="24"/>
      <c r="E70" s="24"/>
      <c r="F70" s="24"/>
      <c r="G70" s="25">
        <f>SUMIF($P:$P,"S",G:G)</f>
        <v>0</v>
      </c>
      <c r="H70" s="24"/>
      <c r="I70" s="26">
        <f>SUMIF($P:$P,"S",I:I)</f>
        <v>0.72143856878224</v>
      </c>
      <c r="J70" s="24"/>
      <c r="K70" s="26">
        <f>SUMIF($P:$P,"S",K:K)</f>
        <v>7.3795539599999991</v>
      </c>
      <c r="L70" s="24"/>
      <c r="M70" s="27">
        <f>SUMIF($P:$P,"S",M:M)</f>
        <v>0</v>
      </c>
      <c r="N70" s="24"/>
      <c r="O70" s="27">
        <f>SUMIF($P:$P,"S",O:O)</f>
        <v>0</v>
      </c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</row>
    <row r="73" spans="1:28" ht="18.75" customHeight="1" thickBot="1" x14ac:dyDescent="0.3">
      <c r="A73" s="84" t="s">
        <v>187</v>
      </c>
      <c r="B73" s="84"/>
      <c r="C73" s="84"/>
      <c r="D73" s="84"/>
      <c r="E73" s="84"/>
    </row>
    <row r="74" spans="1:28" x14ac:dyDescent="0.25">
      <c r="B74" s="1" t="s">
        <v>188</v>
      </c>
      <c r="C74" s="85" t="s">
        <v>189</v>
      </c>
      <c r="D74" s="85"/>
      <c r="E74" s="16">
        <f>$G$14</f>
        <v>0</v>
      </c>
    </row>
    <row r="75" spans="1:28" x14ac:dyDescent="0.25">
      <c r="B75" s="1" t="s">
        <v>190</v>
      </c>
      <c r="C75" s="86" t="s">
        <v>191</v>
      </c>
      <c r="D75" s="86"/>
      <c r="E75" s="16">
        <f>$G$24</f>
        <v>0</v>
      </c>
    </row>
    <row r="76" spans="1:28" x14ac:dyDescent="0.25">
      <c r="B76" s="1" t="s">
        <v>192</v>
      </c>
      <c r="C76" s="86" t="s">
        <v>193</v>
      </c>
      <c r="D76" s="86"/>
      <c r="E76" s="16">
        <f>$G$64</f>
        <v>0</v>
      </c>
    </row>
    <row r="77" spans="1:28" ht="13.8" thickBot="1" x14ac:dyDescent="0.3">
      <c r="B77" s="1" t="s">
        <v>194</v>
      </c>
      <c r="C77" s="86" t="s">
        <v>195</v>
      </c>
      <c r="D77" s="86"/>
      <c r="E77" s="16">
        <f>$G$68</f>
        <v>0</v>
      </c>
    </row>
    <row r="78" spans="1:28" ht="18.75" customHeight="1" x14ac:dyDescent="0.25">
      <c r="A78" s="23" t="s">
        <v>20</v>
      </c>
      <c r="B78" s="24"/>
      <c r="C78" s="24"/>
      <c r="D78" s="24"/>
      <c r="E78" s="25">
        <f>SUM($E$74:$E$77)</f>
        <v>0</v>
      </c>
    </row>
  </sheetData>
  <mergeCells count="21">
    <mergeCell ref="A73:E73"/>
    <mergeCell ref="C74:D74"/>
    <mergeCell ref="C75:D75"/>
    <mergeCell ref="C76:D76"/>
    <mergeCell ref="C77:D77"/>
    <mergeCell ref="P7:AB7"/>
    <mergeCell ref="A1:O1"/>
    <mergeCell ref="C2:G2"/>
    <mergeCell ref="C3:G3"/>
    <mergeCell ref="C4:G4"/>
    <mergeCell ref="C5:G5"/>
    <mergeCell ref="A7:A8"/>
    <mergeCell ref="B7:B8"/>
    <mergeCell ref="C7:C8"/>
    <mergeCell ref="D7:D8"/>
    <mergeCell ref="E7:E8"/>
    <mergeCell ref="F7:G7"/>
    <mergeCell ref="H7:I7"/>
    <mergeCell ref="J7:K7"/>
    <mergeCell ref="L7:M7"/>
    <mergeCell ref="N7:O7"/>
  </mergeCells>
  <pageMargins left="0.78740157499999996" right="0.59" top="0.984251969" bottom="0.984251969" header="0.4921259845" footer="0.4921259845"/>
  <pageSetup paperSize="9" scale="82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14"/>
  <sheetViews>
    <sheetView view="pageBreakPreview" zoomScaleNormal="100" zoomScaleSheetLayoutView="100" workbookViewId="0">
      <selection activeCell="C10" sqref="C10"/>
    </sheetView>
  </sheetViews>
  <sheetFormatPr defaultColWidth="9.109375" defaultRowHeight="13.2" x14ac:dyDescent="0.25"/>
  <cols>
    <col min="1" max="1" width="5.6640625" style="7" customWidth="1"/>
    <col min="2" max="2" width="14.6640625" style="7" customWidth="1"/>
    <col min="3" max="3" width="80.6640625" style="7" customWidth="1"/>
    <col min="4" max="4" width="8.5546875" style="7" customWidth="1"/>
    <col min="5" max="15" width="17.109375" style="7" customWidth="1"/>
    <col min="16" max="28" width="0" style="7" hidden="1" customWidth="1"/>
    <col min="29" max="16384" width="9.109375" style="7"/>
  </cols>
  <sheetData>
    <row r="1" spans="1:28" ht="18.75" customHeight="1" x14ac:dyDescent="0.25">
      <c r="A1" s="57" t="s">
        <v>30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11" t="s">
        <v>31</v>
      </c>
      <c r="Q1" s="12">
        <f>SUMIF($AB:$AB,"sp",$G:$G)</f>
        <v>0</v>
      </c>
      <c r="R1" s="12">
        <f>SUMIF($AB:$AB,"spec",$G:$G)</f>
        <v>0</v>
      </c>
      <c r="S1" s="12">
        <f>SUMIF($AB:$AB,"str",$G:$G)</f>
        <v>0</v>
      </c>
      <c r="T1" s="12">
        <f>SUMIF($AB:$AB,"hzs",$G:$G)</f>
        <v>0</v>
      </c>
      <c r="U1" s="12">
        <f>SUMIF($AB:$AB,"ost",$G:$G)</f>
        <v>0</v>
      </c>
      <c r="V1" s="11" t="s">
        <v>32</v>
      </c>
      <c r="W1" s="12">
        <f>SUMIF($AA:$AA,21,$G:$G)</f>
        <v>0</v>
      </c>
      <c r="X1" s="12">
        <f>SUMIF($AA:$AA,-1,$G:$G)</f>
        <v>0</v>
      </c>
      <c r="Y1" s="12">
        <f>SUMIF($AA:$AA,-1,$G:$G)</f>
        <v>0</v>
      </c>
      <c r="Z1" s="12">
        <f>SUMIF($AA:$AA,-1,$G:$G)</f>
        <v>0</v>
      </c>
    </row>
    <row r="2" spans="1:28" ht="12.75" customHeight="1" x14ac:dyDescent="0.25">
      <c r="B2" s="8" t="s">
        <v>33</v>
      </c>
      <c r="C2" s="58" t="s">
        <v>34</v>
      </c>
      <c r="D2" s="59"/>
      <c r="E2" s="59"/>
      <c r="F2" s="59"/>
      <c r="G2" s="59"/>
    </row>
    <row r="3" spans="1:28" ht="12.75" customHeight="1" x14ac:dyDescent="0.25">
      <c r="B3" s="8" t="s">
        <v>35</v>
      </c>
      <c r="C3" s="55" t="s">
        <v>4</v>
      </c>
      <c r="D3" s="56"/>
      <c r="E3" s="56"/>
      <c r="F3" s="56"/>
      <c r="G3" s="56"/>
      <c r="P3" s="11"/>
      <c r="Q3" s="12">
        <f>Q$1</f>
        <v>0</v>
      </c>
      <c r="R3" s="12">
        <f>R$1</f>
        <v>0</v>
      </c>
      <c r="S3" s="12">
        <f>S$1</f>
        <v>0</v>
      </c>
      <c r="T3" s="12">
        <f>T$1</f>
        <v>0</v>
      </c>
      <c r="U3" s="12">
        <f>U$1</f>
        <v>0</v>
      </c>
      <c r="V3" s="11"/>
      <c r="W3" s="12">
        <f>W$1</f>
        <v>0</v>
      </c>
      <c r="X3" s="12">
        <f>X$1</f>
        <v>0</v>
      </c>
      <c r="Y3" s="12">
        <f>Y$1</f>
        <v>0</v>
      </c>
      <c r="Z3" s="12">
        <f>Z$1</f>
        <v>0</v>
      </c>
    </row>
    <row r="4" spans="1:28" ht="12.75" customHeight="1" x14ac:dyDescent="0.25">
      <c r="B4" s="8" t="s">
        <v>36</v>
      </c>
      <c r="C4" s="55" t="s">
        <v>8</v>
      </c>
      <c r="D4" s="56"/>
      <c r="E4" s="56"/>
      <c r="F4" s="56"/>
      <c r="G4" s="56"/>
    </row>
    <row r="5" spans="1:28" ht="12.75" customHeight="1" x14ac:dyDescent="0.25">
      <c r="B5" s="8" t="s">
        <v>37</v>
      </c>
      <c r="C5" s="55" t="s">
        <v>18</v>
      </c>
      <c r="D5" s="56"/>
      <c r="E5" s="56"/>
      <c r="F5" s="56"/>
      <c r="G5" s="56"/>
    </row>
    <row r="7" spans="1:28" ht="11.25" customHeight="1" thickBot="1" x14ac:dyDescent="0.3">
      <c r="A7" s="82" t="s">
        <v>38</v>
      </c>
      <c r="B7" s="82" t="s">
        <v>39</v>
      </c>
      <c r="C7" s="82" t="s">
        <v>40</v>
      </c>
      <c r="D7" s="82" t="s">
        <v>41</v>
      </c>
      <c r="E7" s="82" t="s">
        <v>42</v>
      </c>
      <c r="F7" s="83" t="s">
        <v>43</v>
      </c>
      <c r="G7" s="83"/>
      <c r="H7" s="83" t="s">
        <v>44</v>
      </c>
      <c r="I7" s="83"/>
      <c r="J7" s="83" t="s">
        <v>45</v>
      </c>
      <c r="K7" s="83"/>
      <c r="L7" s="83" t="s">
        <v>46</v>
      </c>
      <c r="M7" s="83"/>
      <c r="N7" s="83" t="s">
        <v>47</v>
      </c>
      <c r="O7" s="83"/>
      <c r="P7" s="81" t="s">
        <v>48</v>
      </c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</row>
    <row r="8" spans="1:28" ht="11.25" customHeight="1" thickBot="1" x14ac:dyDescent="0.3">
      <c r="A8" s="82"/>
      <c r="B8" s="82"/>
      <c r="C8" s="82"/>
      <c r="D8" s="82"/>
      <c r="E8" s="82"/>
      <c r="F8" s="13" t="s">
        <v>49</v>
      </c>
      <c r="G8" s="13" t="s">
        <v>50</v>
      </c>
      <c r="H8" s="13" t="s">
        <v>49</v>
      </c>
      <c r="I8" s="13" t="s">
        <v>50</v>
      </c>
      <c r="J8" s="13" t="s">
        <v>49</v>
      </c>
      <c r="K8" s="13" t="s">
        <v>50</v>
      </c>
      <c r="L8" s="13" t="s">
        <v>49</v>
      </c>
      <c r="M8" s="13" t="s">
        <v>50</v>
      </c>
      <c r="N8" s="13" t="s">
        <v>49</v>
      </c>
      <c r="O8" s="13" t="s">
        <v>50</v>
      </c>
      <c r="P8" s="14" t="s">
        <v>51</v>
      </c>
      <c r="Q8" s="14" t="s">
        <v>52</v>
      </c>
      <c r="R8" s="14" t="s">
        <v>53</v>
      </c>
      <c r="S8" s="14" t="s">
        <v>54</v>
      </c>
      <c r="T8" s="14" t="s">
        <v>55</v>
      </c>
      <c r="U8" s="14" t="s">
        <v>56</v>
      </c>
      <c r="V8" s="14" t="s">
        <v>57</v>
      </c>
      <c r="W8" s="14" t="s">
        <v>58</v>
      </c>
      <c r="X8" s="14" t="s">
        <v>59</v>
      </c>
      <c r="Y8" s="14" t="s">
        <v>60</v>
      </c>
      <c r="Z8" s="14" t="s">
        <v>61</v>
      </c>
      <c r="AA8" s="14" t="s">
        <v>62</v>
      </c>
      <c r="AB8" s="14" t="s">
        <v>63</v>
      </c>
    </row>
    <row r="9" spans="1:28" ht="12.75" customHeight="1" x14ac:dyDescent="0.25"/>
    <row r="10" spans="1:28" ht="18.75" customHeight="1" x14ac:dyDescent="0.25">
      <c r="A10" s="15"/>
      <c r="B10" s="15" t="s">
        <v>196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</row>
    <row r="11" spans="1:28" x14ac:dyDescent="0.25">
      <c r="A11" s="7">
        <v>1</v>
      </c>
      <c r="B11" s="1" t="s">
        <v>197</v>
      </c>
      <c r="C11" s="2" t="s">
        <v>198</v>
      </c>
      <c r="D11" s="1" t="s">
        <v>67</v>
      </c>
      <c r="E11" s="3">
        <v>248.18064000000001</v>
      </c>
      <c r="F11" s="16">
        <v>0</v>
      </c>
      <c r="G11" s="16">
        <f>E11*F11</f>
        <v>0</v>
      </c>
      <c r="H11" s="4">
        <v>3.8378400000000002E-4</v>
      </c>
      <c r="I11" s="4">
        <f>E11*H11</f>
        <v>9.5247758741760016E-2</v>
      </c>
      <c r="J11" s="4">
        <v>0</v>
      </c>
      <c r="K11" s="4">
        <f>E11*J11</f>
        <v>0</v>
      </c>
      <c r="L11" s="17">
        <v>0</v>
      </c>
      <c r="M11" s="17">
        <f>E11*L11</f>
        <v>0</v>
      </c>
      <c r="N11" s="17">
        <f>0</f>
        <v>0</v>
      </c>
      <c r="O11" s="17">
        <f>E11*N11</f>
        <v>0</v>
      </c>
      <c r="P11" s="11" t="s">
        <v>199</v>
      </c>
      <c r="Q11" s="11"/>
      <c r="R11" s="11" t="s">
        <v>200</v>
      </c>
      <c r="S11" s="11" t="s">
        <v>107</v>
      </c>
      <c r="T11" s="11" t="s">
        <v>201</v>
      </c>
      <c r="U11" s="11"/>
      <c r="V11" s="11"/>
      <c r="W11" s="11"/>
      <c r="X11" s="11"/>
      <c r="Y11" s="11"/>
      <c r="Z11" s="11"/>
      <c r="AA11" s="18">
        <v>21</v>
      </c>
      <c r="AB11" s="11" t="s">
        <v>72</v>
      </c>
    </row>
    <row r="12" spans="1:28" x14ac:dyDescent="0.25">
      <c r="B12" s="7">
        <v>1</v>
      </c>
      <c r="C12" s="5" t="s">
        <v>202</v>
      </c>
      <c r="E12" s="6">
        <v>248.18064000000001</v>
      </c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</row>
    <row r="13" spans="1:28" x14ac:dyDescent="0.25">
      <c r="A13" s="7">
        <v>2</v>
      </c>
      <c r="B13" s="1" t="s">
        <v>203</v>
      </c>
      <c r="C13" s="2" t="s">
        <v>204</v>
      </c>
      <c r="D13" s="1" t="s">
        <v>67</v>
      </c>
      <c r="E13" s="3">
        <v>114.2867364</v>
      </c>
      <c r="F13" s="16">
        <v>0</v>
      </c>
      <c r="G13" s="16">
        <f>E13*F13</f>
        <v>0</v>
      </c>
      <c r="H13" s="4">
        <v>2.2079999999999999E-2</v>
      </c>
      <c r="I13" s="4">
        <f>E13*H13</f>
        <v>2.5234511397119999</v>
      </c>
      <c r="J13" s="4">
        <v>0</v>
      </c>
      <c r="K13" s="4">
        <f>E13*J13</f>
        <v>0</v>
      </c>
      <c r="L13" s="17">
        <v>0</v>
      </c>
      <c r="M13" s="17">
        <f>E13*L13</f>
        <v>0</v>
      </c>
      <c r="N13" s="17">
        <f>0</f>
        <v>0</v>
      </c>
      <c r="O13" s="17">
        <f>E13*N13</f>
        <v>0</v>
      </c>
      <c r="P13" s="11" t="s">
        <v>199</v>
      </c>
      <c r="Q13" s="11"/>
      <c r="R13" s="11" t="s">
        <v>200</v>
      </c>
      <c r="S13" s="11" t="s">
        <v>107</v>
      </c>
      <c r="T13" s="11" t="s">
        <v>201</v>
      </c>
      <c r="U13" s="11"/>
      <c r="V13" s="11"/>
      <c r="W13" s="11"/>
      <c r="X13" s="11"/>
      <c r="Y13" s="11"/>
      <c r="Z13" s="11"/>
      <c r="AA13" s="18">
        <v>21</v>
      </c>
      <c r="AB13" s="11" t="s">
        <v>205</v>
      </c>
    </row>
    <row r="14" spans="1:28" x14ac:dyDescent="0.25">
      <c r="B14" s="7">
        <v>1</v>
      </c>
      <c r="C14" s="5" t="s">
        <v>206</v>
      </c>
      <c r="E14" s="6">
        <v>114.2867364</v>
      </c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</row>
    <row r="15" spans="1:28" x14ac:dyDescent="0.25">
      <c r="A15" s="7">
        <v>3</v>
      </c>
      <c r="B15" s="1" t="s">
        <v>207</v>
      </c>
      <c r="C15" s="2" t="s">
        <v>208</v>
      </c>
      <c r="D15" s="1" t="s">
        <v>67</v>
      </c>
      <c r="E15" s="3">
        <v>114.2867364</v>
      </c>
      <c r="F15" s="16">
        <v>0</v>
      </c>
      <c r="G15" s="16">
        <f>E15*F15</f>
        <v>0</v>
      </c>
      <c r="H15" s="4">
        <v>1.6799999999999999E-2</v>
      </c>
      <c r="I15" s="4">
        <f>E15*H15</f>
        <v>1.9200171715199998</v>
      </c>
      <c r="J15" s="4">
        <v>0</v>
      </c>
      <c r="K15" s="4">
        <f>E15*J15</f>
        <v>0</v>
      </c>
      <c r="L15" s="17">
        <v>0</v>
      </c>
      <c r="M15" s="17">
        <f>E15*L15</f>
        <v>0</v>
      </c>
      <c r="N15" s="17">
        <f>0</f>
        <v>0</v>
      </c>
      <c r="O15" s="17">
        <f>E15*N15</f>
        <v>0</v>
      </c>
      <c r="P15" s="11" t="s">
        <v>199</v>
      </c>
      <c r="Q15" s="11"/>
      <c r="R15" s="11" t="s">
        <v>200</v>
      </c>
      <c r="S15" s="11" t="s">
        <v>107</v>
      </c>
      <c r="T15" s="11" t="s">
        <v>201</v>
      </c>
      <c r="U15" s="11"/>
      <c r="V15" s="11"/>
      <c r="W15" s="11"/>
      <c r="X15" s="11"/>
      <c r="Y15" s="11"/>
      <c r="Z15" s="11"/>
      <c r="AA15" s="18">
        <v>21</v>
      </c>
      <c r="AB15" s="11" t="s">
        <v>205</v>
      </c>
    </row>
    <row r="16" spans="1:28" x14ac:dyDescent="0.25">
      <c r="B16" s="7">
        <v>1</v>
      </c>
      <c r="C16" s="5" t="s">
        <v>206</v>
      </c>
      <c r="E16" s="6">
        <v>114.2867364</v>
      </c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</row>
    <row r="17" spans="1:28" x14ac:dyDescent="0.25">
      <c r="A17" s="7">
        <v>4</v>
      </c>
      <c r="B17" s="1" t="s">
        <v>209</v>
      </c>
      <c r="C17" s="2" t="s">
        <v>210</v>
      </c>
      <c r="D17" s="1" t="s">
        <v>67</v>
      </c>
      <c r="E17" s="3">
        <v>24.570779999999999</v>
      </c>
      <c r="F17" s="16">
        <v>0</v>
      </c>
      <c r="G17" s="16">
        <f>E17*F17</f>
        <v>0</v>
      </c>
      <c r="H17" s="4">
        <v>1.5E-3</v>
      </c>
      <c r="I17" s="4">
        <f>E17*H17</f>
        <v>3.6856170000000001E-2</v>
      </c>
      <c r="J17" s="4">
        <v>0</v>
      </c>
      <c r="K17" s="4">
        <f>E17*J17</f>
        <v>0</v>
      </c>
      <c r="L17" s="17">
        <v>0</v>
      </c>
      <c r="M17" s="17">
        <f>E17*L17</f>
        <v>0</v>
      </c>
      <c r="N17" s="17">
        <f>0</f>
        <v>0</v>
      </c>
      <c r="O17" s="17">
        <f>E17*N17</f>
        <v>0</v>
      </c>
      <c r="P17" s="11" t="s">
        <v>199</v>
      </c>
      <c r="Q17" s="11"/>
      <c r="R17" s="11" t="s">
        <v>200</v>
      </c>
      <c r="S17" s="11" t="s">
        <v>107</v>
      </c>
      <c r="T17" s="11" t="s">
        <v>201</v>
      </c>
      <c r="U17" s="11"/>
      <c r="V17" s="11"/>
      <c r="W17" s="11"/>
      <c r="X17" s="11"/>
      <c r="Y17" s="11"/>
      <c r="Z17" s="11"/>
      <c r="AA17" s="18">
        <v>21</v>
      </c>
      <c r="AB17" s="11" t="s">
        <v>205</v>
      </c>
    </row>
    <row r="18" spans="1:28" x14ac:dyDescent="0.25">
      <c r="B18" s="7">
        <v>1</v>
      </c>
      <c r="C18" s="5" t="s">
        <v>211</v>
      </c>
      <c r="E18" s="6">
        <v>24.570779999999999</v>
      </c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</row>
    <row r="19" spans="1:28" x14ac:dyDescent="0.25">
      <c r="A19" s="7">
        <v>5</v>
      </c>
      <c r="B19" s="1" t="s">
        <v>212</v>
      </c>
      <c r="C19" s="2" t="s">
        <v>213</v>
      </c>
      <c r="D19" s="1" t="s">
        <v>159</v>
      </c>
      <c r="E19" s="3">
        <f>Z19*IF(V19="cenik_cast",IF(U19="hmoty",SUMIF(T:T,Y19,I:I),IF(U19="cena_hmot",SUMIF(T:T,Y19,M:M)/1000,SUMIF(T:T,Y19,G:G)/1000)),IF(V19="cenik",IF(U19="hmoty",SUMIF(S:S,X19,I:I),IF(U19="cena_hmot",SUMIF(S:S,X19,M:M)/1000,SUMIF(S:S,X19,G:G)/1000)),IF(U19="hmoty",SUMIF(R:R,W19,I:I),IF(U19="cena_hmot",SUMIF(R:R,W19,M:M)/1000,SUMIF(R:R,W19,G:G)/1000))))</f>
        <v>4.5755722399737602</v>
      </c>
      <c r="F19" s="16">
        <v>0</v>
      </c>
      <c r="G19" s="16">
        <f>E19*F19</f>
        <v>0</v>
      </c>
      <c r="H19" s="4">
        <v>0</v>
      </c>
      <c r="I19" s="4">
        <f>E19*H19</f>
        <v>0</v>
      </c>
      <c r="J19" s="4">
        <v>0</v>
      </c>
      <c r="K19" s="4">
        <f>E19*J19</f>
        <v>0</v>
      </c>
      <c r="L19" s="17">
        <v>0</v>
      </c>
      <c r="M19" s="17">
        <f>E19*L19</f>
        <v>0</v>
      </c>
      <c r="N19" s="17">
        <f>0</f>
        <v>0</v>
      </c>
      <c r="O19" s="17">
        <f>E19*N19</f>
        <v>0</v>
      </c>
      <c r="P19" s="11" t="s">
        <v>199</v>
      </c>
      <c r="Q19" s="11"/>
      <c r="R19" s="11"/>
      <c r="S19" s="11"/>
      <c r="T19" s="11"/>
      <c r="U19" s="11" t="s">
        <v>184</v>
      </c>
      <c r="V19" s="11" t="s">
        <v>214</v>
      </c>
      <c r="W19" s="11" t="s">
        <v>200</v>
      </c>
      <c r="X19" s="11" t="s">
        <v>107</v>
      </c>
      <c r="Y19" s="11" t="s">
        <v>201</v>
      </c>
      <c r="Z19" s="12">
        <v>1</v>
      </c>
      <c r="AA19" s="18">
        <v>21</v>
      </c>
      <c r="AB19" s="11" t="s">
        <v>72</v>
      </c>
    </row>
    <row r="20" spans="1:28" ht="18.75" customHeight="1" x14ac:dyDescent="0.25">
      <c r="A20" s="19" t="s">
        <v>20</v>
      </c>
      <c r="B20" s="15" t="s">
        <v>215</v>
      </c>
      <c r="C20" s="15"/>
      <c r="D20" s="15"/>
      <c r="E20" s="15"/>
      <c r="F20" s="15"/>
      <c r="G20" s="20">
        <f>SUMIF($P:$P,$Q20,G:G)</f>
        <v>0</v>
      </c>
      <c r="H20" s="15"/>
      <c r="I20" s="21">
        <f>SUMIF($P:$P,$Q20,I:I)</f>
        <v>4.5755722399737602</v>
      </c>
      <c r="J20" s="15"/>
      <c r="K20" s="21">
        <f>SUMIF($P:$P,$Q20,K:K)</f>
        <v>0</v>
      </c>
      <c r="L20" s="15"/>
      <c r="M20" s="22">
        <f>SUMIF($P:$P,$Q20,M:M)</f>
        <v>0</v>
      </c>
      <c r="N20" s="15"/>
      <c r="O20" s="22">
        <f>SUMIF($P:$P,$Q20,O:O)</f>
        <v>0</v>
      </c>
      <c r="P20" s="11" t="s">
        <v>20</v>
      </c>
      <c r="Q20" s="11" t="s">
        <v>199</v>
      </c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</row>
    <row r="21" spans="1:28" ht="12.75" customHeight="1" x14ac:dyDescent="0.25"/>
    <row r="22" spans="1:28" ht="18.75" customHeight="1" x14ac:dyDescent="0.25">
      <c r="A22" s="15"/>
      <c r="B22" s="15" t="s">
        <v>216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</row>
    <row r="23" spans="1:28" ht="26.4" x14ac:dyDescent="0.25">
      <c r="A23" s="7">
        <v>6</v>
      </c>
      <c r="B23" s="1" t="s">
        <v>217</v>
      </c>
      <c r="C23" s="2" t="s">
        <v>218</v>
      </c>
      <c r="D23" s="1" t="s">
        <v>112</v>
      </c>
      <c r="E23" s="3">
        <v>424.98599999999999</v>
      </c>
      <c r="F23" s="16">
        <v>0</v>
      </c>
      <c r="G23" s="16">
        <f>E23*F23</f>
        <v>0</v>
      </c>
      <c r="H23" s="4">
        <v>9.8539999999999999E-4</v>
      </c>
      <c r="I23" s="4">
        <f>E23*H23</f>
        <v>0.4187812044</v>
      </c>
      <c r="J23" s="4">
        <v>0</v>
      </c>
      <c r="K23" s="4">
        <f>E23*J23</f>
        <v>0</v>
      </c>
      <c r="L23" s="17">
        <v>0</v>
      </c>
      <c r="M23" s="17">
        <f>E23*L23</f>
        <v>0</v>
      </c>
      <c r="N23" s="17">
        <f>0</f>
        <v>0</v>
      </c>
      <c r="O23" s="17">
        <f>E23*N23</f>
        <v>0</v>
      </c>
      <c r="P23" s="11" t="s">
        <v>219</v>
      </c>
      <c r="Q23" s="11"/>
      <c r="R23" s="11" t="s">
        <v>200</v>
      </c>
      <c r="S23" s="11" t="s">
        <v>113</v>
      </c>
      <c r="T23" s="11" t="s">
        <v>220</v>
      </c>
      <c r="U23" s="11"/>
      <c r="V23" s="11"/>
      <c r="W23" s="11"/>
      <c r="X23" s="11"/>
      <c r="Y23" s="11"/>
      <c r="Z23" s="11"/>
      <c r="AA23" s="18">
        <v>21</v>
      </c>
      <c r="AB23" s="11" t="s">
        <v>72</v>
      </c>
    </row>
    <row r="24" spans="1:28" x14ac:dyDescent="0.25">
      <c r="B24" s="7">
        <v>1</v>
      </c>
      <c r="C24" s="5" t="s">
        <v>221</v>
      </c>
      <c r="E24" s="6">
        <v>424.98599999999999</v>
      </c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</row>
    <row r="25" spans="1:28" x14ac:dyDescent="0.25">
      <c r="A25" s="7">
        <v>7</v>
      </c>
      <c r="B25" s="1" t="s">
        <v>222</v>
      </c>
      <c r="C25" s="2" t="s">
        <v>223</v>
      </c>
      <c r="D25" s="1" t="s">
        <v>67</v>
      </c>
      <c r="E25" s="3">
        <v>8.5020000000000007</v>
      </c>
      <c r="F25" s="16">
        <v>0</v>
      </c>
      <c r="G25" s="16">
        <f>E25*F25</f>
        <v>0</v>
      </c>
      <c r="H25" s="4">
        <v>1.0274999999999999E-2</v>
      </c>
      <c r="I25" s="4">
        <f>E25*H25</f>
        <v>8.7358050000000007E-2</v>
      </c>
      <c r="J25" s="4">
        <v>0</v>
      </c>
      <c r="K25" s="4">
        <f>E25*J25</f>
        <v>0</v>
      </c>
      <c r="L25" s="17">
        <v>0</v>
      </c>
      <c r="M25" s="17">
        <f>E25*L25</f>
        <v>0</v>
      </c>
      <c r="N25" s="17">
        <f>0</f>
        <v>0</v>
      </c>
      <c r="O25" s="17">
        <f>E25*N25</f>
        <v>0</v>
      </c>
      <c r="P25" s="11" t="s">
        <v>219</v>
      </c>
      <c r="Q25" s="11"/>
      <c r="R25" s="11" t="s">
        <v>200</v>
      </c>
      <c r="S25" s="11" t="s">
        <v>113</v>
      </c>
      <c r="T25" s="11" t="s">
        <v>220</v>
      </c>
      <c r="U25" s="11"/>
      <c r="V25" s="11"/>
      <c r="W25" s="11"/>
      <c r="X25" s="11"/>
      <c r="Y25" s="11"/>
      <c r="Z25" s="11"/>
      <c r="AA25" s="18">
        <v>21</v>
      </c>
      <c r="AB25" s="11" t="s">
        <v>72</v>
      </c>
    </row>
    <row r="26" spans="1:28" x14ac:dyDescent="0.25">
      <c r="B26" s="7">
        <v>1</v>
      </c>
      <c r="C26" s="5" t="s">
        <v>224</v>
      </c>
      <c r="E26" s="6">
        <v>8.5020000000000007</v>
      </c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</row>
    <row r="27" spans="1:28" x14ac:dyDescent="0.25">
      <c r="A27" s="7">
        <v>8</v>
      </c>
      <c r="B27" s="1" t="s">
        <v>225</v>
      </c>
      <c r="C27" s="2" t="s">
        <v>226</v>
      </c>
      <c r="D27" s="1" t="s">
        <v>67</v>
      </c>
      <c r="E27" s="3">
        <v>131.232</v>
      </c>
      <c r="F27" s="16">
        <v>0</v>
      </c>
      <c r="G27" s="16">
        <f>E27*F27</f>
        <v>0</v>
      </c>
      <c r="H27" s="4">
        <v>0</v>
      </c>
      <c r="I27" s="4">
        <f>E27*H27</f>
        <v>0</v>
      </c>
      <c r="J27" s="4">
        <v>0</v>
      </c>
      <c r="K27" s="4">
        <f>E27*J27</f>
        <v>0</v>
      </c>
      <c r="L27" s="17">
        <v>0</v>
      </c>
      <c r="M27" s="17">
        <f>E27*L27</f>
        <v>0</v>
      </c>
      <c r="N27" s="17">
        <f>0</f>
        <v>0</v>
      </c>
      <c r="O27" s="17">
        <f>E27*N27</f>
        <v>0</v>
      </c>
      <c r="P27" s="11" t="s">
        <v>219</v>
      </c>
      <c r="Q27" s="11"/>
      <c r="R27" s="11" t="s">
        <v>200</v>
      </c>
      <c r="S27" s="11" t="s">
        <v>113</v>
      </c>
      <c r="T27" s="11" t="s">
        <v>220</v>
      </c>
      <c r="U27" s="11"/>
      <c r="V27" s="11"/>
      <c r="W27" s="11"/>
      <c r="X27" s="11"/>
      <c r="Y27" s="11"/>
      <c r="Z27" s="11"/>
      <c r="AA27" s="18">
        <v>21</v>
      </c>
      <c r="AB27" s="11" t="s">
        <v>72</v>
      </c>
    </row>
    <row r="28" spans="1:28" x14ac:dyDescent="0.25">
      <c r="B28" s="7">
        <v>1</v>
      </c>
      <c r="C28" s="5" t="s">
        <v>227</v>
      </c>
      <c r="E28" s="6">
        <v>131.232</v>
      </c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</row>
    <row r="29" spans="1:28" x14ac:dyDescent="0.25">
      <c r="A29" s="7">
        <v>9</v>
      </c>
      <c r="B29" s="1" t="s">
        <v>228</v>
      </c>
      <c r="C29" s="2" t="s">
        <v>229</v>
      </c>
      <c r="D29" s="1" t="s">
        <v>230</v>
      </c>
      <c r="E29" s="3">
        <v>5.199063636</v>
      </c>
      <c r="F29" s="16">
        <v>0</v>
      </c>
      <c r="G29" s="16">
        <f>E29*F29</f>
        <v>0</v>
      </c>
      <c r="H29" s="4">
        <v>2.1943580000000001E-2</v>
      </c>
      <c r="I29" s="4">
        <f>E29*H29</f>
        <v>0.11408606882165688</v>
      </c>
      <c r="J29" s="4">
        <v>0</v>
      </c>
      <c r="K29" s="4">
        <f>E29*J29</f>
        <v>0</v>
      </c>
      <c r="L29" s="17">
        <v>0</v>
      </c>
      <c r="M29" s="17">
        <f>E29*L29</f>
        <v>0</v>
      </c>
      <c r="N29" s="17">
        <f>0</f>
        <v>0</v>
      </c>
      <c r="O29" s="17">
        <f>E29*N29</f>
        <v>0</v>
      </c>
      <c r="P29" s="11" t="s">
        <v>219</v>
      </c>
      <c r="Q29" s="11"/>
      <c r="R29" s="11" t="s">
        <v>200</v>
      </c>
      <c r="S29" s="11" t="s">
        <v>113</v>
      </c>
      <c r="T29" s="11" t="s">
        <v>220</v>
      </c>
      <c r="U29" s="11"/>
      <c r="V29" s="11"/>
      <c r="W29" s="11"/>
      <c r="X29" s="11"/>
      <c r="Y29" s="11"/>
      <c r="Z29" s="11"/>
      <c r="AA29" s="18">
        <v>21</v>
      </c>
      <c r="AB29" s="11" t="s">
        <v>72</v>
      </c>
    </row>
    <row r="30" spans="1:28" x14ac:dyDescent="0.25">
      <c r="B30" s="7">
        <v>1</v>
      </c>
      <c r="C30" s="5" t="s">
        <v>231</v>
      </c>
      <c r="E30" s="6">
        <v>5.199063636</v>
      </c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</row>
    <row r="31" spans="1:28" x14ac:dyDescent="0.25">
      <c r="A31" s="7">
        <v>10</v>
      </c>
      <c r="B31" s="1" t="s">
        <v>232</v>
      </c>
      <c r="C31" s="2" t="s">
        <v>233</v>
      </c>
      <c r="D31" s="1" t="s">
        <v>67</v>
      </c>
      <c r="E31" s="3">
        <v>109.780675</v>
      </c>
      <c r="F31" s="16">
        <v>0</v>
      </c>
      <c r="G31" s="16">
        <f>E31*F31</f>
        <v>0</v>
      </c>
      <c r="H31" s="4">
        <v>9.6490240000000008E-3</v>
      </c>
      <c r="I31" s="4">
        <f>E31*H31</f>
        <v>1.0592763678112</v>
      </c>
      <c r="J31" s="4">
        <v>0</v>
      </c>
      <c r="K31" s="4">
        <f>E31*J31</f>
        <v>0</v>
      </c>
      <c r="L31" s="17">
        <v>0</v>
      </c>
      <c r="M31" s="17">
        <f>E31*L31</f>
        <v>0</v>
      </c>
      <c r="N31" s="17">
        <f>0</f>
        <v>0</v>
      </c>
      <c r="O31" s="17">
        <f>E31*N31</f>
        <v>0</v>
      </c>
      <c r="P31" s="11" t="s">
        <v>219</v>
      </c>
      <c r="Q31" s="11"/>
      <c r="R31" s="11" t="s">
        <v>200</v>
      </c>
      <c r="S31" s="11" t="s">
        <v>113</v>
      </c>
      <c r="T31" s="11" t="s">
        <v>220</v>
      </c>
      <c r="U31" s="11"/>
      <c r="V31" s="11"/>
      <c r="W31" s="11"/>
      <c r="X31" s="11"/>
      <c r="Y31" s="11"/>
      <c r="Z31" s="11"/>
      <c r="AA31" s="18">
        <v>21</v>
      </c>
      <c r="AB31" s="11" t="s">
        <v>72</v>
      </c>
    </row>
    <row r="32" spans="1:28" x14ac:dyDescent="0.25">
      <c r="B32" s="7">
        <v>1</v>
      </c>
      <c r="C32" s="5" t="s">
        <v>234</v>
      </c>
      <c r="E32" s="6">
        <v>109.780675</v>
      </c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</row>
    <row r="33" spans="1:28" x14ac:dyDescent="0.25">
      <c r="A33" s="7">
        <v>11</v>
      </c>
      <c r="B33" s="1" t="s">
        <v>235</v>
      </c>
      <c r="C33" s="2" t="s">
        <v>236</v>
      </c>
      <c r="D33" s="1" t="s">
        <v>67</v>
      </c>
      <c r="E33" s="3">
        <v>109.78067</v>
      </c>
      <c r="F33" s="16">
        <v>0</v>
      </c>
      <c r="G33" s="16">
        <f>E33*F33</f>
        <v>0</v>
      </c>
      <c r="H33" s="4">
        <v>2.9974800000000002E-4</v>
      </c>
      <c r="I33" s="4">
        <f>E33*H33</f>
        <v>3.2906536271160004E-2</v>
      </c>
      <c r="J33" s="4">
        <v>0</v>
      </c>
      <c r="K33" s="4">
        <f>E33*J33</f>
        <v>0</v>
      </c>
      <c r="L33" s="17">
        <v>0</v>
      </c>
      <c r="M33" s="17">
        <f>E33*L33</f>
        <v>0</v>
      </c>
      <c r="N33" s="17">
        <f>0</f>
        <v>0</v>
      </c>
      <c r="O33" s="17">
        <f>E33*N33</f>
        <v>0</v>
      </c>
      <c r="P33" s="11" t="s">
        <v>219</v>
      </c>
      <c r="Q33" s="11"/>
      <c r="R33" s="11" t="s">
        <v>200</v>
      </c>
      <c r="S33" s="11" t="s">
        <v>113</v>
      </c>
      <c r="T33" s="11" t="s">
        <v>220</v>
      </c>
      <c r="U33" s="11"/>
      <c r="V33" s="11"/>
      <c r="W33" s="11"/>
      <c r="X33" s="11"/>
      <c r="Y33" s="11"/>
      <c r="Z33" s="11"/>
      <c r="AA33" s="18">
        <v>21</v>
      </c>
      <c r="AB33" s="11" t="s">
        <v>72</v>
      </c>
    </row>
    <row r="34" spans="1:28" x14ac:dyDescent="0.25">
      <c r="A34" s="7">
        <v>12</v>
      </c>
      <c r="B34" s="1" t="s">
        <v>237</v>
      </c>
      <c r="C34" s="2" t="s">
        <v>238</v>
      </c>
      <c r="D34" s="1" t="s">
        <v>230</v>
      </c>
      <c r="E34" s="3">
        <v>5.71896512</v>
      </c>
      <c r="F34" s="16">
        <v>0</v>
      </c>
      <c r="G34" s="16">
        <f>E34*F34</f>
        <v>0</v>
      </c>
      <c r="H34" s="4">
        <v>0.55000000000000004</v>
      </c>
      <c r="I34" s="4">
        <f>E34*H34</f>
        <v>3.1454308160000002</v>
      </c>
      <c r="J34" s="4">
        <v>0</v>
      </c>
      <c r="K34" s="4">
        <f>E34*J34</f>
        <v>0</v>
      </c>
      <c r="L34" s="17">
        <v>0</v>
      </c>
      <c r="M34" s="17">
        <f>E34*L34</f>
        <v>0</v>
      </c>
      <c r="N34" s="17">
        <f>0</f>
        <v>0</v>
      </c>
      <c r="O34" s="17">
        <f>E34*N34</f>
        <v>0</v>
      </c>
      <c r="P34" s="11" t="s">
        <v>219</v>
      </c>
      <c r="Q34" s="11"/>
      <c r="R34" s="11" t="s">
        <v>200</v>
      </c>
      <c r="S34" s="11" t="s">
        <v>113</v>
      </c>
      <c r="T34" s="11" t="s">
        <v>220</v>
      </c>
      <c r="U34" s="11"/>
      <c r="V34" s="11"/>
      <c r="W34" s="11"/>
      <c r="X34" s="11"/>
      <c r="Y34" s="11"/>
      <c r="Z34" s="11"/>
      <c r="AA34" s="18">
        <v>21</v>
      </c>
      <c r="AB34" s="11" t="s">
        <v>205</v>
      </c>
    </row>
    <row r="35" spans="1:28" x14ac:dyDescent="0.25">
      <c r="B35" s="7">
        <v>1</v>
      </c>
      <c r="C35" s="5" t="s">
        <v>239</v>
      </c>
      <c r="E35" s="6">
        <v>1.4963519999999999</v>
      </c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</row>
    <row r="36" spans="1:28" x14ac:dyDescent="0.25">
      <c r="B36" s="7">
        <v>2</v>
      </c>
      <c r="C36" s="5" t="s">
        <v>240</v>
      </c>
      <c r="E36" s="6">
        <v>0.57638592</v>
      </c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</row>
    <row r="37" spans="1:28" x14ac:dyDescent="0.25">
      <c r="B37" s="7">
        <v>3</v>
      </c>
      <c r="C37" s="5" t="s">
        <v>241</v>
      </c>
      <c r="E37" s="6">
        <v>0.18170239999999999</v>
      </c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</row>
    <row r="38" spans="1:28" x14ac:dyDescent="0.25">
      <c r="B38" s="7">
        <v>4</v>
      </c>
      <c r="C38" s="5" t="s">
        <v>242</v>
      </c>
      <c r="E38" s="6">
        <v>3.4645248</v>
      </c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</row>
    <row r="39" spans="1:28" x14ac:dyDescent="0.25">
      <c r="A39" s="7">
        <v>13</v>
      </c>
      <c r="B39" s="1" t="s">
        <v>243</v>
      </c>
      <c r="C39" s="2" t="s">
        <v>244</v>
      </c>
      <c r="D39" s="1" t="s">
        <v>159</v>
      </c>
      <c r="E39" s="3">
        <f>Z39*IF(V39="cenik_cast",IF(U39="hmoty",SUMIF(T:T,Y39,I:I),IF(U39="cena_hmot",SUMIF(T:T,Y39,M:M)/1000,SUMIF(T:T,Y39,G:G)/1000)),IF(V39="cenik",IF(U39="hmoty",SUMIF(S:S,X39,I:I),IF(U39="cena_hmot",SUMIF(S:S,X39,M:M)/1000,SUMIF(S:S,X39,G:G)/1000)),IF(U39="hmoty",SUMIF(R:R,W39,I:I),IF(U39="cena_hmot",SUMIF(R:R,W39,M:M)/1000,SUMIF(R:R,W39,G:G)/1000))))</f>
        <v>4.8578390433040166</v>
      </c>
      <c r="F39" s="16">
        <v>0</v>
      </c>
      <c r="G39" s="16">
        <f>E39*F39</f>
        <v>0</v>
      </c>
      <c r="H39" s="4">
        <v>0</v>
      </c>
      <c r="I39" s="4">
        <f>E39*H39</f>
        <v>0</v>
      </c>
      <c r="J39" s="4">
        <v>0</v>
      </c>
      <c r="K39" s="4">
        <f>E39*J39</f>
        <v>0</v>
      </c>
      <c r="L39" s="17">
        <v>0</v>
      </c>
      <c r="M39" s="17">
        <f>E39*L39</f>
        <v>0</v>
      </c>
      <c r="N39" s="17">
        <f>0</f>
        <v>0</v>
      </c>
      <c r="O39" s="17">
        <f>E39*N39</f>
        <v>0</v>
      </c>
      <c r="P39" s="11" t="s">
        <v>219</v>
      </c>
      <c r="Q39" s="11"/>
      <c r="R39" s="11"/>
      <c r="S39" s="11"/>
      <c r="T39" s="11"/>
      <c r="U39" s="11" t="s">
        <v>184</v>
      </c>
      <c r="V39" s="11" t="s">
        <v>214</v>
      </c>
      <c r="W39" s="11" t="s">
        <v>200</v>
      </c>
      <c r="X39" s="11" t="s">
        <v>113</v>
      </c>
      <c r="Y39" s="11" t="s">
        <v>220</v>
      </c>
      <c r="Z39" s="12">
        <v>1</v>
      </c>
      <c r="AA39" s="18">
        <v>21</v>
      </c>
      <c r="AB39" s="11" t="s">
        <v>72</v>
      </c>
    </row>
    <row r="40" spans="1:28" ht="18.75" customHeight="1" x14ac:dyDescent="0.25">
      <c r="A40" s="19" t="s">
        <v>20</v>
      </c>
      <c r="B40" s="15" t="s">
        <v>245</v>
      </c>
      <c r="C40" s="15"/>
      <c r="D40" s="15"/>
      <c r="E40" s="15"/>
      <c r="F40" s="15"/>
      <c r="G40" s="20">
        <f>SUMIF($P:$P,$Q40,G:G)</f>
        <v>0</v>
      </c>
      <c r="H40" s="15"/>
      <c r="I40" s="21">
        <f>SUMIF($P:$P,$Q40,I:I)</f>
        <v>4.8578390433040166</v>
      </c>
      <c r="J40" s="15"/>
      <c r="K40" s="21">
        <f>SUMIF($P:$P,$Q40,K:K)</f>
        <v>0</v>
      </c>
      <c r="L40" s="15"/>
      <c r="M40" s="22">
        <f>SUMIF($P:$P,$Q40,M:M)</f>
        <v>0</v>
      </c>
      <c r="N40" s="15"/>
      <c r="O40" s="22">
        <f>SUMIF($P:$P,$Q40,O:O)</f>
        <v>0</v>
      </c>
      <c r="P40" s="11" t="s">
        <v>20</v>
      </c>
      <c r="Q40" s="11" t="s">
        <v>219</v>
      </c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</row>
    <row r="41" spans="1:28" ht="12.75" customHeight="1" x14ac:dyDescent="0.25"/>
    <row r="42" spans="1:28" ht="18.75" customHeight="1" x14ac:dyDescent="0.25">
      <c r="A42" s="15"/>
      <c r="B42" s="15" t="s">
        <v>246</v>
      </c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</row>
    <row r="43" spans="1:28" x14ac:dyDescent="0.25">
      <c r="A43" s="7">
        <v>14</v>
      </c>
      <c r="B43" s="1" t="s">
        <v>247</v>
      </c>
      <c r="C43" s="2" t="s">
        <v>248</v>
      </c>
      <c r="D43" s="1" t="s">
        <v>67</v>
      </c>
      <c r="E43" s="3">
        <v>14.2248</v>
      </c>
      <c r="F43" s="16">
        <v>0</v>
      </c>
      <c r="G43" s="16">
        <f>E43*F43</f>
        <v>0</v>
      </c>
      <c r="H43" s="4">
        <v>1.5042714E-2</v>
      </c>
      <c r="I43" s="4">
        <f>E43*H43</f>
        <v>0.21397959810720002</v>
      </c>
      <c r="J43" s="4">
        <v>0</v>
      </c>
      <c r="K43" s="4">
        <f>E43*J43</f>
        <v>0</v>
      </c>
      <c r="L43" s="17">
        <v>0</v>
      </c>
      <c r="M43" s="17">
        <f>E43*L43</f>
        <v>0</v>
      </c>
      <c r="N43" s="17">
        <f>0</f>
        <v>0</v>
      </c>
      <c r="O43" s="17">
        <f>E43*N43</f>
        <v>0</v>
      </c>
      <c r="P43" s="11" t="s">
        <v>249</v>
      </c>
      <c r="Q43" s="11"/>
      <c r="R43" s="11" t="s">
        <v>200</v>
      </c>
      <c r="S43" s="11" t="s">
        <v>250</v>
      </c>
      <c r="T43" s="11" t="s">
        <v>251</v>
      </c>
      <c r="U43" s="11"/>
      <c r="V43" s="11"/>
      <c r="W43" s="11"/>
      <c r="X43" s="11"/>
      <c r="Y43" s="11"/>
      <c r="Z43" s="11"/>
      <c r="AA43" s="18">
        <v>21</v>
      </c>
      <c r="AB43" s="11" t="s">
        <v>72</v>
      </c>
    </row>
    <row r="44" spans="1:28" x14ac:dyDescent="0.25">
      <c r="A44" s="7">
        <v>15</v>
      </c>
      <c r="B44" s="1" t="s">
        <v>252</v>
      </c>
      <c r="C44" s="2" t="s">
        <v>253</v>
      </c>
      <c r="D44" s="1" t="s">
        <v>67</v>
      </c>
      <c r="E44" s="3">
        <v>109.78067</v>
      </c>
      <c r="F44" s="16">
        <v>0</v>
      </c>
      <c r="G44" s="16">
        <f>E44*F44</f>
        <v>0</v>
      </c>
      <c r="H44" s="4">
        <v>2.535364E-3</v>
      </c>
      <c r="I44" s="4">
        <f>E44*H44</f>
        <v>0.27833395861387999</v>
      </c>
      <c r="J44" s="4">
        <v>0</v>
      </c>
      <c r="K44" s="4">
        <f>E44*J44</f>
        <v>0</v>
      </c>
      <c r="L44" s="17">
        <v>0</v>
      </c>
      <c r="M44" s="17">
        <f>E44*L44</f>
        <v>0</v>
      </c>
      <c r="N44" s="17">
        <f>0</f>
        <v>0</v>
      </c>
      <c r="O44" s="17">
        <f>E44*N44</f>
        <v>0</v>
      </c>
      <c r="P44" s="11" t="s">
        <v>249</v>
      </c>
      <c r="Q44" s="11"/>
      <c r="R44" s="11" t="s">
        <v>200</v>
      </c>
      <c r="S44" s="11" t="s">
        <v>250</v>
      </c>
      <c r="T44" s="11" t="s">
        <v>251</v>
      </c>
      <c r="U44" s="11"/>
      <c r="V44" s="11"/>
      <c r="W44" s="11"/>
      <c r="X44" s="11"/>
      <c r="Y44" s="11"/>
      <c r="Z44" s="11"/>
      <c r="AA44" s="18">
        <v>21</v>
      </c>
      <c r="AB44" s="11" t="s">
        <v>72</v>
      </c>
    </row>
    <row r="45" spans="1:28" x14ac:dyDescent="0.25">
      <c r="A45" s="7">
        <v>16</v>
      </c>
      <c r="B45" s="1" t="s">
        <v>254</v>
      </c>
      <c r="C45" s="2" t="s">
        <v>255</v>
      </c>
      <c r="D45" s="1" t="s">
        <v>159</v>
      </c>
      <c r="E45" s="3">
        <f>Z45*IF(V45="cenik_cast",IF(U45="hmoty",SUMIF(T:T,Y45,I:I),IF(U45="cena_hmot",SUMIF(T:T,Y45,M:M)/1000,SUMIF(T:T,Y45,G:G)/1000)),IF(V45="cenik",IF(U45="hmoty",SUMIF(S:S,X45,I:I),IF(U45="cena_hmot",SUMIF(S:S,X45,M:M)/1000,SUMIF(S:S,X45,G:G)/1000)),IF(U45="hmoty",SUMIF(R:R,W45,I:I),IF(U45="cena_hmot",SUMIF(R:R,W45,M:M)/1000,SUMIF(R:R,W45,G:G)/1000))))</f>
        <v>12.250921895813857</v>
      </c>
      <c r="F45" s="16">
        <v>0</v>
      </c>
      <c r="G45" s="16">
        <f>E45*F45</f>
        <v>0</v>
      </c>
      <c r="H45" s="4">
        <v>0</v>
      </c>
      <c r="I45" s="4">
        <f>E45*H45</f>
        <v>0</v>
      </c>
      <c r="J45" s="4">
        <v>0</v>
      </c>
      <c r="K45" s="4">
        <f>E45*J45</f>
        <v>0</v>
      </c>
      <c r="L45" s="17">
        <v>0</v>
      </c>
      <c r="M45" s="17">
        <f>E45*L45</f>
        <v>0</v>
      </c>
      <c r="N45" s="17">
        <f>0</f>
        <v>0</v>
      </c>
      <c r="O45" s="17">
        <f>E45*N45</f>
        <v>0</v>
      </c>
      <c r="P45" s="11" t="s">
        <v>249</v>
      </c>
      <c r="Q45" s="11"/>
      <c r="R45" s="11"/>
      <c r="S45" s="11"/>
      <c r="T45" s="11"/>
      <c r="U45" s="11" t="s">
        <v>184</v>
      </c>
      <c r="V45" s="11" t="s">
        <v>185</v>
      </c>
      <c r="W45" s="11" t="s">
        <v>200</v>
      </c>
      <c r="X45" s="11" t="s">
        <v>250</v>
      </c>
      <c r="Y45" s="11" t="s">
        <v>251</v>
      </c>
      <c r="Z45" s="12">
        <v>1</v>
      </c>
      <c r="AA45" s="18">
        <v>21</v>
      </c>
      <c r="AB45" s="11" t="s">
        <v>72</v>
      </c>
    </row>
    <row r="46" spans="1:28" ht="18.75" customHeight="1" x14ac:dyDescent="0.25">
      <c r="A46" s="19" t="s">
        <v>20</v>
      </c>
      <c r="B46" s="15" t="s">
        <v>256</v>
      </c>
      <c r="C46" s="15"/>
      <c r="D46" s="15"/>
      <c r="E46" s="15"/>
      <c r="F46" s="15"/>
      <c r="G46" s="20">
        <f>SUMIF($P:$P,$Q46,G:G)</f>
        <v>0</v>
      </c>
      <c r="H46" s="15"/>
      <c r="I46" s="21">
        <f>SUMIF($P:$P,$Q46,I:I)</f>
        <v>0.49231355672108001</v>
      </c>
      <c r="J46" s="15"/>
      <c r="K46" s="21">
        <f>SUMIF($P:$P,$Q46,K:K)</f>
        <v>0</v>
      </c>
      <c r="L46" s="15"/>
      <c r="M46" s="22">
        <f>SUMIF($P:$P,$Q46,M:M)</f>
        <v>0</v>
      </c>
      <c r="N46" s="15"/>
      <c r="O46" s="22">
        <f>SUMIF($P:$P,$Q46,O:O)</f>
        <v>0</v>
      </c>
      <c r="P46" s="11" t="s">
        <v>20</v>
      </c>
      <c r="Q46" s="11" t="s">
        <v>249</v>
      </c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</row>
    <row r="47" spans="1:28" ht="12.75" customHeight="1" x14ac:dyDescent="0.25"/>
    <row r="48" spans="1:28" ht="18.75" customHeight="1" x14ac:dyDescent="0.25">
      <c r="A48" s="15"/>
      <c r="B48" s="15" t="s">
        <v>257</v>
      </c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</row>
    <row r="49" spans="1:28" x14ac:dyDescent="0.25">
      <c r="A49" s="7">
        <v>17</v>
      </c>
      <c r="B49" s="1" t="s">
        <v>258</v>
      </c>
      <c r="C49" s="2" t="s">
        <v>259</v>
      </c>
      <c r="D49" s="1" t="s">
        <v>112</v>
      </c>
      <c r="E49" s="3">
        <v>7.0350000000000001</v>
      </c>
      <c r="F49" s="16">
        <v>0</v>
      </c>
      <c r="G49" s="16">
        <f>E49*F49</f>
        <v>0</v>
      </c>
      <c r="H49" s="4">
        <v>9.4500000000000001E-3</v>
      </c>
      <c r="I49" s="4">
        <f>E49*H49</f>
        <v>6.6480750000000005E-2</v>
      </c>
      <c r="J49" s="4">
        <v>0</v>
      </c>
      <c r="K49" s="4">
        <f>E49*J49</f>
        <v>0</v>
      </c>
      <c r="L49" s="17">
        <v>0</v>
      </c>
      <c r="M49" s="17">
        <f>E49*L49</f>
        <v>0</v>
      </c>
      <c r="N49" s="17">
        <f>0</f>
        <v>0</v>
      </c>
      <c r="O49" s="17">
        <f>E49*N49</f>
        <v>0</v>
      </c>
      <c r="P49" s="11" t="s">
        <v>260</v>
      </c>
      <c r="Q49" s="11"/>
      <c r="R49" s="11" t="s">
        <v>200</v>
      </c>
      <c r="S49" s="11" t="s">
        <v>124</v>
      </c>
      <c r="T49" s="11" t="s">
        <v>261</v>
      </c>
      <c r="U49" s="11"/>
      <c r="V49" s="11"/>
      <c r="W49" s="11"/>
      <c r="X49" s="11"/>
      <c r="Y49" s="11"/>
      <c r="Z49" s="11"/>
      <c r="AA49" s="18">
        <v>21</v>
      </c>
      <c r="AB49" s="11" t="s">
        <v>72</v>
      </c>
    </row>
    <row r="50" spans="1:28" x14ac:dyDescent="0.25">
      <c r="B50" s="7">
        <v>1</v>
      </c>
      <c r="C50" s="5" t="s">
        <v>262</v>
      </c>
      <c r="E50" s="6">
        <v>7.0350000000000001</v>
      </c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</row>
    <row r="51" spans="1:28" x14ac:dyDescent="0.25">
      <c r="A51" s="7">
        <v>18</v>
      </c>
      <c r="B51" s="1" t="s">
        <v>263</v>
      </c>
      <c r="C51" s="2" t="s">
        <v>264</v>
      </c>
      <c r="D51" s="1" t="s">
        <v>67</v>
      </c>
      <c r="E51" s="3">
        <v>71.763779999999997</v>
      </c>
      <c r="F51" s="16">
        <v>0</v>
      </c>
      <c r="G51" s="16">
        <f>E51*F51</f>
        <v>0</v>
      </c>
      <c r="H51" s="4">
        <v>6.8890000000000002E-3</v>
      </c>
      <c r="I51" s="4">
        <f>E51*H51</f>
        <v>0.49438068042</v>
      </c>
      <c r="J51" s="4">
        <v>0</v>
      </c>
      <c r="K51" s="4">
        <f>E51*J51</f>
        <v>0</v>
      </c>
      <c r="L51" s="17">
        <v>0</v>
      </c>
      <c r="M51" s="17">
        <f>E51*L51</f>
        <v>0</v>
      </c>
      <c r="N51" s="17">
        <f>0</f>
        <v>0</v>
      </c>
      <c r="O51" s="17">
        <f>E51*N51</f>
        <v>0</v>
      </c>
      <c r="P51" s="11" t="s">
        <v>260</v>
      </c>
      <c r="Q51" s="11"/>
      <c r="R51" s="11" t="s">
        <v>200</v>
      </c>
      <c r="S51" s="11" t="s">
        <v>124</v>
      </c>
      <c r="T51" s="11" t="s">
        <v>265</v>
      </c>
      <c r="U51" s="11"/>
      <c r="V51" s="11"/>
      <c r="W51" s="11"/>
      <c r="X51" s="11"/>
      <c r="Y51" s="11"/>
      <c r="Z51" s="11"/>
      <c r="AA51" s="18">
        <v>21</v>
      </c>
      <c r="AB51" s="11" t="s">
        <v>72</v>
      </c>
    </row>
    <row r="52" spans="1:28" x14ac:dyDescent="0.25">
      <c r="B52" s="7">
        <v>1</v>
      </c>
      <c r="C52" s="5" t="s">
        <v>266</v>
      </c>
      <c r="E52" s="6">
        <v>71.763779999999997</v>
      </c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</row>
    <row r="53" spans="1:28" x14ac:dyDescent="0.25">
      <c r="A53" s="7">
        <v>19</v>
      </c>
      <c r="B53" s="1" t="s">
        <v>267</v>
      </c>
      <c r="C53" s="2" t="s">
        <v>268</v>
      </c>
      <c r="D53" s="1" t="s">
        <v>67</v>
      </c>
      <c r="E53" s="3">
        <v>42.075240000000001</v>
      </c>
      <c r="F53" s="16">
        <v>0</v>
      </c>
      <c r="G53" s="16">
        <f>E53*F53</f>
        <v>0</v>
      </c>
      <c r="H53" s="4">
        <v>6.8890000000000002E-3</v>
      </c>
      <c r="I53" s="4">
        <f>E53*H53</f>
        <v>0.28985632836000003</v>
      </c>
      <c r="J53" s="4">
        <v>0</v>
      </c>
      <c r="K53" s="4">
        <f>E53*J53</f>
        <v>0</v>
      </c>
      <c r="L53" s="17">
        <v>0</v>
      </c>
      <c r="M53" s="17">
        <f>E53*L53</f>
        <v>0</v>
      </c>
      <c r="N53" s="17">
        <f>0</f>
        <v>0</v>
      </c>
      <c r="O53" s="17">
        <f>E53*N53</f>
        <v>0</v>
      </c>
      <c r="P53" s="11" t="s">
        <v>260</v>
      </c>
      <c r="Q53" s="11"/>
      <c r="R53" s="11" t="s">
        <v>200</v>
      </c>
      <c r="S53" s="11" t="s">
        <v>124</v>
      </c>
      <c r="T53" s="11" t="s">
        <v>265</v>
      </c>
      <c r="U53" s="11"/>
      <c r="V53" s="11"/>
      <c r="W53" s="11"/>
      <c r="X53" s="11"/>
      <c r="Y53" s="11"/>
      <c r="Z53" s="11"/>
      <c r="AA53" s="18">
        <v>21</v>
      </c>
      <c r="AB53" s="11" t="s">
        <v>72</v>
      </c>
    </row>
    <row r="54" spans="1:28" x14ac:dyDescent="0.25">
      <c r="B54" s="7">
        <v>1</v>
      </c>
      <c r="C54" s="5" t="s">
        <v>269</v>
      </c>
      <c r="E54" s="6">
        <v>42.075240000000001</v>
      </c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</row>
    <row r="55" spans="1:28" x14ac:dyDescent="0.25">
      <c r="A55" s="7">
        <v>20</v>
      </c>
      <c r="B55" s="1" t="s">
        <v>270</v>
      </c>
      <c r="C55" s="2" t="s">
        <v>271</v>
      </c>
      <c r="D55" s="1" t="s">
        <v>67</v>
      </c>
      <c r="E55" s="3">
        <v>30.540254999999998</v>
      </c>
      <c r="F55" s="16">
        <v>0</v>
      </c>
      <c r="G55" s="16">
        <f>E55*F55</f>
        <v>0</v>
      </c>
      <c r="H55" s="4">
        <v>6.8890000000000002E-3</v>
      </c>
      <c r="I55" s="4">
        <f>E55*H55</f>
        <v>0.21039181669499998</v>
      </c>
      <c r="J55" s="4">
        <v>0</v>
      </c>
      <c r="K55" s="4">
        <f>E55*J55</f>
        <v>0</v>
      </c>
      <c r="L55" s="17">
        <v>0</v>
      </c>
      <c r="M55" s="17">
        <f>E55*L55</f>
        <v>0</v>
      </c>
      <c r="N55" s="17">
        <f>0</f>
        <v>0</v>
      </c>
      <c r="O55" s="17">
        <f>E55*N55</f>
        <v>0</v>
      </c>
      <c r="P55" s="11" t="s">
        <v>260</v>
      </c>
      <c r="Q55" s="11"/>
      <c r="R55" s="11" t="s">
        <v>200</v>
      </c>
      <c r="S55" s="11" t="s">
        <v>124</v>
      </c>
      <c r="T55" s="11" t="s">
        <v>265</v>
      </c>
      <c r="U55" s="11"/>
      <c r="V55" s="11"/>
      <c r="W55" s="11"/>
      <c r="X55" s="11"/>
      <c r="Y55" s="11"/>
      <c r="Z55" s="11"/>
      <c r="AA55" s="18">
        <v>21</v>
      </c>
      <c r="AB55" s="11" t="s">
        <v>72</v>
      </c>
    </row>
    <row r="56" spans="1:28" x14ac:dyDescent="0.25">
      <c r="B56" s="7">
        <v>1</v>
      </c>
      <c r="C56" s="5" t="s">
        <v>272</v>
      </c>
      <c r="E56" s="6">
        <v>30.540254999999998</v>
      </c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</row>
    <row r="57" spans="1:28" x14ac:dyDescent="0.25">
      <c r="A57" s="7">
        <v>21</v>
      </c>
      <c r="B57" s="1" t="s">
        <v>273</v>
      </c>
      <c r="C57" s="2" t="s">
        <v>274</v>
      </c>
      <c r="D57" s="1" t="s">
        <v>112</v>
      </c>
      <c r="E57" s="3">
        <v>28.74</v>
      </c>
      <c r="F57" s="16">
        <v>0</v>
      </c>
      <c r="G57" s="16">
        <f>E57*F57</f>
        <v>0</v>
      </c>
      <c r="H57" s="4">
        <v>3.2129329999999998E-3</v>
      </c>
      <c r="I57" s="4">
        <f>E57*H57</f>
        <v>9.2339694419999993E-2</v>
      </c>
      <c r="J57" s="4">
        <v>0</v>
      </c>
      <c r="K57" s="4">
        <f>E57*J57</f>
        <v>0</v>
      </c>
      <c r="L57" s="17">
        <v>0</v>
      </c>
      <c r="M57" s="17">
        <f>E57*L57</f>
        <v>0</v>
      </c>
      <c r="N57" s="17">
        <f>0</f>
        <v>0</v>
      </c>
      <c r="O57" s="17">
        <f>E57*N57</f>
        <v>0</v>
      </c>
      <c r="P57" s="11" t="s">
        <v>260</v>
      </c>
      <c r="Q57" s="11"/>
      <c r="R57" s="11" t="s">
        <v>200</v>
      </c>
      <c r="S57" s="11" t="s">
        <v>124</v>
      </c>
      <c r="T57" s="11" t="s">
        <v>265</v>
      </c>
      <c r="U57" s="11"/>
      <c r="V57" s="11"/>
      <c r="W57" s="11"/>
      <c r="X57" s="11"/>
      <c r="Y57" s="11"/>
      <c r="Z57" s="11"/>
      <c r="AA57" s="18">
        <v>21</v>
      </c>
      <c r="AB57" s="11" t="s">
        <v>72</v>
      </c>
    </row>
    <row r="58" spans="1:28" x14ac:dyDescent="0.25">
      <c r="B58" s="7">
        <v>1</v>
      </c>
      <c r="C58" s="5" t="s">
        <v>275</v>
      </c>
      <c r="E58" s="6">
        <v>28.74</v>
      </c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</row>
    <row r="59" spans="1:28" x14ac:dyDescent="0.25">
      <c r="A59" s="7">
        <v>22</v>
      </c>
      <c r="B59" s="1" t="s">
        <v>276</v>
      </c>
      <c r="C59" s="2" t="s">
        <v>277</v>
      </c>
      <c r="D59" s="1" t="s">
        <v>112</v>
      </c>
      <c r="E59" s="3">
        <v>26.4</v>
      </c>
      <c r="F59" s="16">
        <v>0</v>
      </c>
      <c r="G59" s="16">
        <f>E59*F59</f>
        <v>0</v>
      </c>
      <c r="H59" s="4">
        <v>3.8865599999999998E-3</v>
      </c>
      <c r="I59" s="4">
        <f>E59*H59</f>
        <v>0.10260518399999999</v>
      </c>
      <c r="J59" s="4">
        <v>0</v>
      </c>
      <c r="K59" s="4">
        <f>E59*J59</f>
        <v>0</v>
      </c>
      <c r="L59" s="17">
        <v>0</v>
      </c>
      <c r="M59" s="17">
        <f>E59*L59</f>
        <v>0</v>
      </c>
      <c r="N59" s="17">
        <f>0</f>
        <v>0</v>
      </c>
      <c r="O59" s="17">
        <f>E59*N59</f>
        <v>0</v>
      </c>
      <c r="P59" s="11" t="s">
        <v>260</v>
      </c>
      <c r="Q59" s="11"/>
      <c r="R59" s="11" t="s">
        <v>200</v>
      </c>
      <c r="S59" s="11" t="s">
        <v>124</v>
      </c>
      <c r="T59" s="11" t="s">
        <v>278</v>
      </c>
      <c r="U59" s="11"/>
      <c r="V59" s="11"/>
      <c r="W59" s="11"/>
      <c r="X59" s="11"/>
      <c r="Y59" s="11"/>
      <c r="Z59" s="11"/>
      <c r="AA59" s="18">
        <v>21</v>
      </c>
      <c r="AB59" s="11" t="s">
        <v>72</v>
      </c>
    </row>
    <row r="60" spans="1:28" x14ac:dyDescent="0.25">
      <c r="B60" s="7">
        <v>1</v>
      </c>
      <c r="C60" s="5" t="s">
        <v>279</v>
      </c>
      <c r="E60" s="6">
        <v>26.4</v>
      </c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</row>
    <row r="61" spans="1:28" x14ac:dyDescent="0.25">
      <c r="A61" s="7">
        <v>23</v>
      </c>
      <c r="B61" s="1" t="s">
        <v>280</v>
      </c>
      <c r="C61" s="2" t="s">
        <v>281</v>
      </c>
      <c r="D61" s="1" t="s">
        <v>138</v>
      </c>
      <c r="E61" s="3">
        <v>2</v>
      </c>
      <c r="F61" s="16">
        <v>0</v>
      </c>
      <c r="G61" s="16">
        <f>E61*F61</f>
        <v>0</v>
      </c>
      <c r="H61" s="4">
        <v>3.8899999999999998E-3</v>
      </c>
      <c r="I61" s="4">
        <f>E61*H61</f>
        <v>7.7799999999999996E-3</v>
      </c>
      <c r="J61" s="4">
        <v>0</v>
      </c>
      <c r="K61" s="4">
        <f>E61*J61</f>
        <v>0</v>
      </c>
      <c r="L61" s="17">
        <v>0</v>
      </c>
      <c r="M61" s="17">
        <f>E61*L61</f>
        <v>0</v>
      </c>
      <c r="N61" s="17">
        <f>0</f>
        <v>0</v>
      </c>
      <c r="O61" s="17">
        <f>E61*N61</f>
        <v>0</v>
      </c>
      <c r="P61" s="11" t="s">
        <v>260</v>
      </c>
      <c r="Q61" s="11"/>
      <c r="R61" s="11" t="s">
        <v>200</v>
      </c>
      <c r="S61" s="11" t="s">
        <v>124</v>
      </c>
      <c r="T61" s="11" t="s">
        <v>278</v>
      </c>
      <c r="U61" s="11"/>
      <c r="V61" s="11"/>
      <c r="W61" s="11"/>
      <c r="X61" s="11"/>
      <c r="Y61" s="11"/>
      <c r="Z61" s="11"/>
      <c r="AA61" s="18">
        <v>21</v>
      </c>
      <c r="AB61" s="11" t="s">
        <v>72</v>
      </c>
    </row>
    <row r="62" spans="1:28" x14ac:dyDescent="0.25">
      <c r="A62" s="7">
        <v>24</v>
      </c>
      <c r="B62" s="1" t="s">
        <v>282</v>
      </c>
      <c r="C62" s="2" t="s">
        <v>283</v>
      </c>
      <c r="D62" s="1" t="s">
        <v>112</v>
      </c>
      <c r="E62" s="3">
        <v>28.34</v>
      </c>
      <c r="F62" s="16">
        <v>0</v>
      </c>
      <c r="G62" s="16">
        <f>E62*F62</f>
        <v>0</v>
      </c>
      <c r="H62" s="4">
        <v>3.8899999999999998E-3</v>
      </c>
      <c r="I62" s="4">
        <f>E62*H62</f>
        <v>0.1102426</v>
      </c>
      <c r="J62" s="4">
        <v>0</v>
      </c>
      <c r="K62" s="4">
        <f>E62*J62</f>
        <v>0</v>
      </c>
      <c r="L62" s="17">
        <v>0</v>
      </c>
      <c r="M62" s="17">
        <f>E62*L62</f>
        <v>0</v>
      </c>
      <c r="N62" s="17">
        <f>0</f>
        <v>0</v>
      </c>
      <c r="O62" s="17">
        <f>E62*N62</f>
        <v>0</v>
      </c>
      <c r="P62" s="11" t="s">
        <v>260</v>
      </c>
      <c r="Q62" s="11"/>
      <c r="R62" s="11" t="s">
        <v>200</v>
      </c>
      <c r="S62" s="11" t="s">
        <v>124</v>
      </c>
      <c r="T62" s="11" t="s">
        <v>278</v>
      </c>
      <c r="U62" s="11"/>
      <c r="V62" s="11"/>
      <c r="W62" s="11"/>
      <c r="X62" s="11"/>
      <c r="Y62" s="11"/>
      <c r="Z62" s="11"/>
      <c r="AA62" s="18">
        <v>21</v>
      </c>
      <c r="AB62" s="11" t="s">
        <v>72</v>
      </c>
    </row>
    <row r="63" spans="1:28" x14ac:dyDescent="0.25">
      <c r="B63" s="7">
        <v>1</v>
      </c>
      <c r="C63" s="5" t="s">
        <v>284</v>
      </c>
      <c r="E63" s="6">
        <v>28.34</v>
      </c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</row>
    <row r="64" spans="1:28" x14ac:dyDescent="0.25">
      <c r="A64" s="7">
        <v>25</v>
      </c>
      <c r="B64" s="1" t="s">
        <v>285</v>
      </c>
      <c r="C64" s="2" t="s">
        <v>286</v>
      </c>
      <c r="D64" s="1" t="s">
        <v>112</v>
      </c>
      <c r="E64" s="3">
        <v>14.37</v>
      </c>
      <c r="F64" s="16">
        <v>0</v>
      </c>
      <c r="G64" s="16">
        <f>E64*F64</f>
        <v>0</v>
      </c>
      <c r="H64" s="4">
        <v>1.5702019999999999E-3</v>
      </c>
      <c r="I64" s="4">
        <f>E64*H64</f>
        <v>2.2563802739999996E-2</v>
      </c>
      <c r="J64" s="4">
        <v>0</v>
      </c>
      <c r="K64" s="4">
        <f>E64*J64</f>
        <v>0</v>
      </c>
      <c r="L64" s="17">
        <v>0</v>
      </c>
      <c r="M64" s="17">
        <f>E64*L64</f>
        <v>0</v>
      </c>
      <c r="N64" s="17">
        <f>0</f>
        <v>0</v>
      </c>
      <c r="O64" s="17">
        <f>E64*N64</f>
        <v>0</v>
      </c>
      <c r="P64" s="11" t="s">
        <v>260</v>
      </c>
      <c r="Q64" s="11"/>
      <c r="R64" s="11" t="s">
        <v>200</v>
      </c>
      <c r="S64" s="11" t="s">
        <v>124</v>
      </c>
      <c r="T64" s="11" t="s">
        <v>265</v>
      </c>
      <c r="U64" s="11"/>
      <c r="V64" s="11"/>
      <c r="W64" s="11"/>
      <c r="X64" s="11"/>
      <c r="Y64" s="11"/>
      <c r="Z64" s="11"/>
      <c r="AA64" s="18">
        <v>21</v>
      </c>
      <c r="AB64" s="11" t="s">
        <v>72</v>
      </c>
    </row>
    <row r="65" spans="1:28" x14ac:dyDescent="0.25">
      <c r="B65" s="7">
        <v>1</v>
      </c>
      <c r="C65" s="5" t="s">
        <v>287</v>
      </c>
      <c r="E65" s="6">
        <v>14.37</v>
      </c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</row>
    <row r="66" spans="1:28" x14ac:dyDescent="0.25">
      <c r="A66" s="7">
        <v>26</v>
      </c>
      <c r="B66" s="1" t="s">
        <v>288</v>
      </c>
      <c r="C66" s="2" t="s">
        <v>289</v>
      </c>
      <c r="D66" s="1" t="s">
        <v>138</v>
      </c>
      <c r="E66" s="3">
        <v>2</v>
      </c>
      <c r="F66" s="16">
        <v>0</v>
      </c>
      <c r="G66" s="16">
        <f>E66*F66</f>
        <v>0</v>
      </c>
      <c r="H66" s="4">
        <v>2.8299999999999999E-4</v>
      </c>
      <c r="I66" s="4">
        <f>E66*H66</f>
        <v>5.6599999999999999E-4</v>
      </c>
      <c r="J66" s="4">
        <v>0</v>
      </c>
      <c r="K66" s="4">
        <f>E66*J66</f>
        <v>0</v>
      </c>
      <c r="L66" s="17">
        <v>0</v>
      </c>
      <c r="M66" s="17">
        <f>E66*L66</f>
        <v>0</v>
      </c>
      <c r="N66" s="17">
        <f>0</f>
        <v>0</v>
      </c>
      <c r="O66" s="17">
        <f>E66*N66</f>
        <v>0</v>
      </c>
      <c r="P66" s="11" t="s">
        <v>260</v>
      </c>
      <c r="Q66" s="11"/>
      <c r="R66" s="11" t="s">
        <v>200</v>
      </c>
      <c r="S66" s="11" t="s">
        <v>124</v>
      </c>
      <c r="T66" s="11" t="s">
        <v>265</v>
      </c>
      <c r="U66" s="11"/>
      <c r="V66" s="11"/>
      <c r="W66" s="11"/>
      <c r="X66" s="11"/>
      <c r="Y66" s="11"/>
      <c r="Z66" s="11"/>
      <c r="AA66" s="18">
        <v>21</v>
      </c>
      <c r="AB66" s="11" t="s">
        <v>72</v>
      </c>
    </row>
    <row r="67" spans="1:28" x14ac:dyDescent="0.25">
      <c r="A67" s="7">
        <v>27</v>
      </c>
      <c r="B67" s="1" t="s">
        <v>290</v>
      </c>
      <c r="C67" s="2" t="s">
        <v>291</v>
      </c>
      <c r="D67" s="1" t="s">
        <v>112</v>
      </c>
      <c r="E67" s="3">
        <v>35.863999999999997</v>
      </c>
      <c r="F67" s="16">
        <v>0</v>
      </c>
      <c r="G67" s="16">
        <f>E67*F67</f>
        <v>0</v>
      </c>
      <c r="H67" s="4">
        <v>1.6838700000000001E-3</v>
      </c>
      <c r="I67" s="4">
        <f>E67*H67</f>
        <v>6.0390313679999995E-2</v>
      </c>
      <c r="J67" s="4">
        <v>0</v>
      </c>
      <c r="K67" s="4">
        <f>E67*J67</f>
        <v>0</v>
      </c>
      <c r="L67" s="17">
        <v>0</v>
      </c>
      <c r="M67" s="17">
        <f>E67*L67</f>
        <v>0</v>
      </c>
      <c r="N67" s="17">
        <f>0</f>
        <v>0</v>
      </c>
      <c r="O67" s="17">
        <f>E67*N67</f>
        <v>0</v>
      </c>
      <c r="P67" s="11" t="s">
        <v>260</v>
      </c>
      <c r="Q67" s="11"/>
      <c r="R67" s="11" t="s">
        <v>200</v>
      </c>
      <c r="S67" s="11" t="s">
        <v>124</v>
      </c>
      <c r="T67" s="11" t="s">
        <v>265</v>
      </c>
      <c r="U67" s="11"/>
      <c r="V67" s="11"/>
      <c r="W67" s="11"/>
      <c r="X67" s="11"/>
      <c r="Y67" s="11"/>
      <c r="Z67" s="11"/>
      <c r="AA67" s="18">
        <v>21</v>
      </c>
      <c r="AB67" s="11" t="s">
        <v>72</v>
      </c>
    </row>
    <row r="68" spans="1:28" x14ac:dyDescent="0.25">
      <c r="B68" s="7">
        <v>1</v>
      </c>
      <c r="C68" s="5" t="s">
        <v>292</v>
      </c>
      <c r="E68" s="6">
        <v>35.863999999999997</v>
      </c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</row>
    <row r="69" spans="1:28" x14ac:dyDescent="0.25">
      <c r="A69" s="7">
        <v>28</v>
      </c>
      <c r="B69" s="1" t="s">
        <v>293</v>
      </c>
      <c r="C69" s="2" t="s">
        <v>294</v>
      </c>
      <c r="D69" s="1" t="s">
        <v>112</v>
      </c>
      <c r="E69" s="3">
        <v>6</v>
      </c>
      <c r="F69" s="16">
        <v>0</v>
      </c>
      <c r="G69" s="16">
        <f>E69*F69</f>
        <v>0</v>
      </c>
      <c r="H69" s="4">
        <v>2.633813E-3</v>
      </c>
      <c r="I69" s="4">
        <f>E69*H69</f>
        <v>1.5802877999999999E-2</v>
      </c>
      <c r="J69" s="4">
        <v>0</v>
      </c>
      <c r="K69" s="4">
        <f>E69*J69</f>
        <v>0</v>
      </c>
      <c r="L69" s="17">
        <v>0</v>
      </c>
      <c r="M69" s="17">
        <f>E69*L69</f>
        <v>0</v>
      </c>
      <c r="N69" s="17">
        <f>0</f>
        <v>0</v>
      </c>
      <c r="O69" s="17">
        <f>E69*N69</f>
        <v>0</v>
      </c>
      <c r="P69" s="11" t="s">
        <v>260</v>
      </c>
      <c r="Q69" s="11"/>
      <c r="R69" s="11" t="s">
        <v>200</v>
      </c>
      <c r="S69" s="11" t="s">
        <v>124</v>
      </c>
      <c r="T69" s="11" t="s">
        <v>265</v>
      </c>
      <c r="U69" s="11"/>
      <c r="V69" s="11"/>
      <c r="W69" s="11"/>
      <c r="X69" s="11"/>
      <c r="Y69" s="11"/>
      <c r="Z69" s="11"/>
      <c r="AA69" s="18">
        <v>21</v>
      </c>
      <c r="AB69" s="11" t="s">
        <v>72</v>
      </c>
    </row>
    <row r="70" spans="1:28" x14ac:dyDescent="0.25">
      <c r="A70" s="7">
        <v>29</v>
      </c>
      <c r="B70" s="1" t="s">
        <v>295</v>
      </c>
      <c r="C70" s="2" t="s">
        <v>296</v>
      </c>
      <c r="D70" s="1" t="s">
        <v>159</v>
      </c>
      <c r="E70" s="3">
        <f>Z70*IF(V70="cenik_cast",IF(U70="hmoty",SUMIF(T:T,Y70,I:I),IF(U70="cena_hmot",SUMIF(T:T,Y70,M:M)/1000,SUMIF(T:T,Y70,G:G)/1000)),IF(V70="cenik",IF(U70="hmoty",SUMIF(S:S,X70,I:I),IF(U70="cena_hmot",SUMIF(S:S,X70,M:M)/1000,SUMIF(S:S,X70,G:G)/1000)),IF(U70="hmoty",SUMIF(R:R,W70,I:I),IF(U70="cena_hmot",SUMIF(R:R,W70,M:M)/1000,SUMIF(R:R,W70,G:G)/1000))))</f>
        <v>1.4734000483149998</v>
      </c>
      <c r="F70" s="16">
        <v>0</v>
      </c>
      <c r="G70" s="16">
        <f>E70*F70</f>
        <v>0</v>
      </c>
      <c r="H70" s="4">
        <v>0</v>
      </c>
      <c r="I70" s="4">
        <f>E70*H70</f>
        <v>0</v>
      </c>
      <c r="J70" s="4">
        <v>0</v>
      </c>
      <c r="K70" s="4">
        <f>E70*J70</f>
        <v>0</v>
      </c>
      <c r="L70" s="17">
        <v>0</v>
      </c>
      <c r="M70" s="17">
        <f>E70*L70</f>
        <v>0</v>
      </c>
      <c r="N70" s="17">
        <f>0</f>
        <v>0</v>
      </c>
      <c r="O70" s="17">
        <f>E70*N70</f>
        <v>0</v>
      </c>
      <c r="P70" s="11" t="s">
        <v>260</v>
      </c>
      <c r="Q70" s="11"/>
      <c r="R70" s="11"/>
      <c r="S70" s="11"/>
      <c r="T70" s="11"/>
      <c r="U70" s="11" t="s">
        <v>184</v>
      </c>
      <c r="V70" s="11" t="s">
        <v>214</v>
      </c>
      <c r="W70" s="11" t="s">
        <v>200</v>
      </c>
      <c r="X70" s="11" t="s">
        <v>124</v>
      </c>
      <c r="Y70" s="11" t="s">
        <v>265</v>
      </c>
      <c r="Z70" s="12">
        <v>1</v>
      </c>
      <c r="AA70" s="18">
        <v>21</v>
      </c>
      <c r="AB70" s="11" t="s">
        <v>72</v>
      </c>
    </row>
    <row r="71" spans="1:28" ht="18.75" customHeight="1" x14ac:dyDescent="0.25">
      <c r="A71" s="19" t="s">
        <v>20</v>
      </c>
      <c r="B71" s="15" t="s">
        <v>297</v>
      </c>
      <c r="C71" s="15"/>
      <c r="D71" s="15"/>
      <c r="E71" s="15"/>
      <c r="F71" s="15"/>
      <c r="G71" s="20">
        <f>SUMIF($P:$P,$Q71,G:G)</f>
        <v>0</v>
      </c>
      <c r="H71" s="15"/>
      <c r="I71" s="21">
        <f>SUMIF($P:$P,$Q71,I:I)</f>
        <v>1.4734000483149998</v>
      </c>
      <c r="J71" s="15"/>
      <c r="K71" s="21">
        <f>SUMIF($P:$P,$Q71,K:K)</f>
        <v>0</v>
      </c>
      <c r="L71" s="15"/>
      <c r="M71" s="22">
        <f>SUMIF($P:$P,$Q71,M:M)</f>
        <v>0</v>
      </c>
      <c r="N71" s="15"/>
      <c r="O71" s="22">
        <f>SUMIF($P:$P,$Q71,O:O)</f>
        <v>0</v>
      </c>
      <c r="P71" s="11" t="s">
        <v>20</v>
      </c>
      <c r="Q71" s="11" t="s">
        <v>260</v>
      </c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</row>
    <row r="72" spans="1:28" ht="12.75" customHeight="1" x14ac:dyDescent="0.25"/>
    <row r="73" spans="1:28" ht="18.75" customHeight="1" x14ac:dyDescent="0.25">
      <c r="A73" s="15"/>
      <c r="B73" s="15" t="s">
        <v>298</v>
      </c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</row>
    <row r="74" spans="1:28" x14ac:dyDescent="0.25">
      <c r="A74" s="7">
        <v>30</v>
      </c>
      <c r="B74" s="1" t="s">
        <v>299</v>
      </c>
      <c r="C74" s="2" t="s">
        <v>300</v>
      </c>
      <c r="D74" s="1" t="s">
        <v>67</v>
      </c>
      <c r="E74" s="3">
        <v>131.232</v>
      </c>
      <c r="F74" s="16">
        <v>0</v>
      </c>
      <c r="G74" s="16">
        <f>E74*F74</f>
        <v>0</v>
      </c>
      <c r="H74" s="4">
        <v>2.0100000000000001E-4</v>
      </c>
      <c r="I74" s="4">
        <f>E74*H74</f>
        <v>2.6377632000000002E-2</v>
      </c>
      <c r="J74" s="4">
        <v>0</v>
      </c>
      <c r="K74" s="4">
        <f>E74*J74</f>
        <v>0</v>
      </c>
      <c r="L74" s="17">
        <v>0</v>
      </c>
      <c r="M74" s="17">
        <f>E74*L74</f>
        <v>0</v>
      </c>
      <c r="N74" s="17">
        <f>0</f>
        <v>0</v>
      </c>
      <c r="O74" s="17">
        <f>E74*N74</f>
        <v>0</v>
      </c>
      <c r="P74" s="11" t="s">
        <v>301</v>
      </c>
      <c r="Q74" s="11"/>
      <c r="R74" s="11" t="s">
        <v>200</v>
      </c>
      <c r="S74" s="11" t="s">
        <v>302</v>
      </c>
      <c r="T74" s="11" t="s">
        <v>303</v>
      </c>
      <c r="U74" s="11"/>
      <c r="V74" s="11"/>
      <c r="W74" s="11"/>
      <c r="X74" s="11"/>
      <c r="Y74" s="11"/>
      <c r="Z74" s="11"/>
      <c r="AA74" s="18">
        <v>21</v>
      </c>
      <c r="AB74" s="11" t="s">
        <v>72</v>
      </c>
    </row>
    <row r="75" spans="1:28" x14ac:dyDescent="0.25">
      <c r="A75" s="7">
        <v>31</v>
      </c>
      <c r="B75" s="1" t="s">
        <v>299</v>
      </c>
      <c r="C75" s="2" t="s">
        <v>304</v>
      </c>
      <c r="D75" s="1" t="s">
        <v>67</v>
      </c>
      <c r="E75" s="3">
        <v>131.232</v>
      </c>
      <c r="F75" s="16">
        <v>0</v>
      </c>
      <c r="G75" s="16">
        <f>E75*F75</f>
        <v>0</v>
      </c>
      <c r="H75" s="4">
        <v>2.0100000000000001E-4</v>
      </c>
      <c r="I75" s="4">
        <f>E75*H75</f>
        <v>2.6377632000000002E-2</v>
      </c>
      <c r="J75" s="4">
        <v>0</v>
      </c>
      <c r="K75" s="4">
        <f>E75*J75</f>
        <v>0</v>
      </c>
      <c r="L75" s="17">
        <v>0</v>
      </c>
      <c r="M75" s="17">
        <f>E75*L75</f>
        <v>0</v>
      </c>
      <c r="N75" s="17">
        <f>0</f>
        <v>0</v>
      </c>
      <c r="O75" s="17">
        <f>E75*N75</f>
        <v>0</v>
      </c>
      <c r="P75" s="11" t="s">
        <v>301</v>
      </c>
      <c r="Q75" s="11"/>
      <c r="R75" s="11" t="s">
        <v>200</v>
      </c>
      <c r="S75" s="11" t="s">
        <v>302</v>
      </c>
      <c r="T75" s="11" t="s">
        <v>303</v>
      </c>
      <c r="U75" s="11"/>
      <c r="V75" s="11"/>
      <c r="W75" s="11"/>
      <c r="X75" s="11"/>
      <c r="Y75" s="11"/>
      <c r="Z75" s="11"/>
      <c r="AA75" s="18">
        <v>21</v>
      </c>
      <c r="AB75" s="11" t="s">
        <v>72</v>
      </c>
    </row>
    <row r="76" spans="1:28" x14ac:dyDescent="0.25">
      <c r="A76" s="7">
        <v>32</v>
      </c>
      <c r="B76" s="1" t="s">
        <v>305</v>
      </c>
      <c r="C76" s="2" t="s">
        <v>306</v>
      </c>
      <c r="D76" s="1" t="s">
        <v>67</v>
      </c>
      <c r="E76" s="3">
        <v>131.232</v>
      </c>
      <c r="F76" s="16">
        <v>0</v>
      </c>
      <c r="G76" s="16">
        <f>E76*F76</f>
        <v>0</v>
      </c>
      <c r="H76" s="4">
        <v>2.0100000000000001E-4</v>
      </c>
      <c r="I76" s="4">
        <f>E76*H76</f>
        <v>2.6377632000000002E-2</v>
      </c>
      <c r="J76" s="4">
        <v>0</v>
      </c>
      <c r="K76" s="4">
        <f>E76*J76</f>
        <v>0</v>
      </c>
      <c r="L76" s="17">
        <v>0</v>
      </c>
      <c r="M76" s="17">
        <f>E76*L76</f>
        <v>0</v>
      </c>
      <c r="N76" s="17">
        <f>0</f>
        <v>0</v>
      </c>
      <c r="O76" s="17">
        <f>E76*N76</f>
        <v>0</v>
      </c>
      <c r="P76" s="11" t="s">
        <v>301</v>
      </c>
      <c r="Q76" s="11"/>
      <c r="R76" s="11" t="s">
        <v>200</v>
      </c>
      <c r="S76" s="11" t="s">
        <v>302</v>
      </c>
      <c r="T76" s="11" t="s">
        <v>303</v>
      </c>
      <c r="U76" s="11"/>
      <c r="V76" s="11"/>
      <c r="W76" s="11"/>
      <c r="X76" s="11"/>
      <c r="Y76" s="11"/>
      <c r="Z76" s="11"/>
      <c r="AA76" s="18">
        <v>21</v>
      </c>
      <c r="AB76" s="11" t="s">
        <v>72</v>
      </c>
    </row>
    <row r="77" spans="1:28" x14ac:dyDescent="0.25">
      <c r="A77" s="7">
        <v>33</v>
      </c>
      <c r="B77" s="1" t="s">
        <v>307</v>
      </c>
      <c r="C77" s="2" t="s">
        <v>308</v>
      </c>
      <c r="D77" s="1" t="s">
        <v>159</v>
      </c>
      <c r="E77" s="3">
        <f>Z77*IF(V77="cenik_cast",IF(U77="hmoty",SUMIF(T:T,Y77,I:I),IF(U77="cena_hmot",SUMIF(T:T,Y77,M:M)/1000,SUMIF(T:T,Y77,G:G)/1000)),IF(V77="cenik",IF(U77="hmoty",SUMIF(S:S,X77,I:I),IF(U77="cena_hmot",SUMIF(S:S,X77,M:M)/1000,SUMIF(S:S,X77,G:G)/1000)),IF(U77="hmoty",SUMIF(R:R,W77,I:I),IF(U77="cena_hmot",SUMIF(R:R,W77,M:M)/1000,SUMIF(R:R,W77,G:G)/1000))))</f>
        <v>7.9132896000000008E-2</v>
      </c>
      <c r="F77" s="16">
        <v>0</v>
      </c>
      <c r="G77" s="16">
        <f>E77*F77</f>
        <v>0</v>
      </c>
      <c r="H77" s="4">
        <v>0</v>
      </c>
      <c r="I77" s="4">
        <f>E77*H77</f>
        <v>0</v>
      </c>
      <c r="J77" s="4">
        <v>0</v>
      </c>
      <c r="K77" s="4">
        <f>E77*J77</f>
        <v>0</v>
      </c>
      <c r="L77" s="17">
        <v>0</v>
      </c>
      <c r="M77" s="17">
        <f>E77*L77</f>
        <v>0</v>
      </c>
      <c r="N77" s="17">
        <f>0</f>
        <v>0</v>
      </c>
      <c r="O77" s="17">
        <f>E77*N77</f>
        <v>0</v>
      </c>
      <c r="P77" s="11" t="s">
        <v>301</v>
      </c>
      <c r="Q77" s="11"/>
      <c r="R77" s="11"/>
      <c r="S77" s="11"/>
      <c r="T77" s="11"/>
      <c r="U77" s="11" t="s">
        <v>184</v>
      </c>
      <c r="V77" s="11" t="s">
        <v>214</v>
      </c>
      <c r="W77" s="11" t="s">
        <v>200</v>
      </c>
      <c r="X77" s="11" t="s">
        <v>302</v>
      </c>
      <c r="Y77" s="11" t="s">
        <v>303</v>
      </c>
      <c r="Z77" s="12">
        <v>1</v>
      </c>
      <c r="AA77" s="18">
        <v>21</v>
      </c>
      <c r="AB77" s="11" t="s">
        <v>72</v>
      </c>
    </row>
    <row r="78" spans="1:28" ht="18.75" customHeight="1" x14ac:dyDescent="0.25">
      <c r="A78" s="19" t="s">
        <v>20</v>
      </c>
      <c r="B78" s="15" t="s">
        <v>309</v>
      </c>
      <c r="C78" s="15"/>
      <c r="D78" s="15"/>
      <c r="E78" s="15"/>
      <c r="F78" s="15"/>
      <c r="G78" s="20">
        <f>SUMIF($P:$P,$Q78,G:G)</f>
        <v>0</v>
      </c>
      <c r="H78" s="15"/>
      <c r="I78" s="21">
        <f>SUMIF($P:$P,$Q78,I:I)</f>
        <v>7.9132896000000008E-2</v>
      </c>
      <c r="J78" s="15"/>
      <c r="K78" s="21">
        <f>SUMIF($P:$P,$Q78,K:K)</f>
        <v>0</v>
      </c>
      <c r="L78" s="15"/>
      <c r="M78" s="22">
        <f>SUMIF($P:$P,$Q78,M:M)</f>
        <v>0</v>
      </c>
      <c r="N78" s="15"/>
      <c r="O78" s="22">
        <f>SUMIF($P:$P,$Q78,O:O)</f>
        <v>0</v>
      </c>
      <c r="P78" s="11" t="s">
        <v>20</v>
      </c>
      <c r="Q78" s="11" t="s">
        <v>301</v>
      </c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</row>
    <row r="79" spans="1:28" ht="12.75" customHeight="1" x14ac:dyDescent="0.25"/>
    <row r="80" spans="1:28" ht="18.75" customHeight="1" x14ac:dyDescent="0.25">
      <c r="A80" s="15"/>
      <c r="B80" s="15" t="s">
        <v>310</v>
      </c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</row>
    <row r="81" spans="1:28" x14ac:dyDescent="0.25">
      <c r="A81" s="7">
        <v>34</v>
      </c>
      <c r="B81" s="1" t="s">
        <v>311</v>
      </c>
      <c r="C81" s="2" t="s">
        <v>312</v>
      </c>
      <c r="D81" s="1" t="s">
        <v>138</v>
      </c>
      <c r="E81" s="3">
        <v>7</v>
      </c>
      <c r="F81" s="16">
        <v>0</v>
      </c>
      <c r="G81" s="16">
        <f>E81*F81</f>
        <v>0</v>
      </c>
      <c r="H81" s="4">
        <v>4.0039261999999999E-2</v>
      </c>
      <c r="I81" s="4">
        <f>E81*H81</f>
        <v>0.28027483399999997</v>
      </c>
      <c r="J81" s="4">
        <v>0</v>
      </c>
      <c r="K81" s="4">
        <f>E81*J81</f>
        <v>0</v>
      </c>
      <c r="L81" s="17">
        <v>0</v>
      </c>
      <c r="M81" s="17">
        <f>E81*L81</f>
        <v>0</v>
      </c>
      <c r="N81" s="17">
        <f>0</f>
        <v>0</v>
      </c>
      <c r="O81" s="17">
        <f>E81*N81</f>
        <v>0</v>
      </c>
      <c r="P81" s="11" t="s">
        <v>313</v>
      </c>
      <c r="Q81" s="11"/>
      <c r="R81" s="11" t="s">
        <v>200</v>
      </c>
      <c r="S81" s="11" t="s">
        <v>146</v>
      </c>
      <c r="T81" s="11" t="s">
        <v>314</v>
      </c>
      <c r="U81" s="11"/>
      <c r="V81" s="11"/>
      <c r="W81" s="11"/>
      <c r="X81" s="11"/>
      <c r="Y81" s="11"/>
      <c r="Z81" s="11"/>
      <c r="AA81" s="18">
        <v>21</v>
      </c>
      <c r="AB81" s="11" t="s">
        <v>72</v>
      </c>
    </row>
    <row r="82" spans="1:28" x14ac:dyDescent="0.25">
      <c r="A82" s="7">
        <v>35</v>
      </c>
      <c r="B82" s="1" t="s">
        <v>315</v>
      </c>
      <c r="C82" s="2" t="s">
        <v>316</v>
      </c>
      <c r="D82" s="1" t="s">
        <v>138</v>
      </c>
      <c r="E82" s="3">
        <v>7</v>
      </c>
      <c r="F82" s="16">
        <v>0</v>
      </c>
      <c r="G82" s="16">
        <f>E82*F82</f>
        <v>0</v>
      </c>
      <c r="H82" s="4">
        <v>6.4651111999999997E-2</v>
      </c>
      <c r="I82" s="4">
        <f>E82*H82</f>
        <v>0.45255778399999996</v>
      </c>
      <c r="J82" s="4">
        <v>0</v>
      </c>
      <c r="K82" s="4">
        <f>E82*J82</f>
        <v>0</v>
      </c>
      <c r="L82" s="17">
        <v>0</v>
      </c>
      <c r="M82" s="17">
        <f>E82*L82</f>
        <v>0</v>
      </c>
      <c r="N82" s="17">
        <f>0</f>
        <v>0</v>
      </c>
      <c r="O82" s="17">
        <f>E82*N82</f>
        <v>0</v>
      </c>
      <c r="P82" s="11" t="s">
        <v>313</v>
      </c>
      <c r="Q82" s="11"/>
      <c r="R82" s="11" t="s">
        <v>200</v>
      </c>
      <c r="S82" s="11" t="s">
        <v>146</v>
      </c>
      <c r="T82" s="11" t="s">
        <v>314</v>
      </c>
      <c r="U82" s="11"/>
      <c r="V82" s="11"/>
      <c r="W82" s="11"/>
      <c r="X82" s="11"/>
      <c r="Y82" s="11"/>
      <c r="Z82" s="11"/>
      <c r="AA82" s="18">
        <v>21</v>
      </c>
      <c r="AB82" s="11" t="s">
        <v>72</v>
      </c>
    </row>
    <row r="83" spans="1:28" x14ac:dyDescent="0.25">
      <c r="A83" s="7">
        <v>36</v>
      </c>
      <c r="B83" s="1" t="s">
        <v>317</v>
      </c>
      <c r="C83" s="2" t="s">
        <v>318</v>
      </c>
      <c r="D83" s="1" t="s">
        <v>138</v>
      </c>
      <c r="E83" s="3">
        <v>7</v>
      </c>
      <c r="F83" s="16">
        <v>0</v>
      </c>
      <c r="G83" s="16">
        <f>E83*F83</f>
        <v>0</v>
      </c>
      <c r="H83" s="4">
        <v>1.9711199999999999E-4</v>
      </c>
      <c r="I83" s="4">
        <f>E83*H83</f>
        <v>1.379784E-3</v>
      </c>
      <c r="J83" s="4">
        <v>0</v>
      </c>
      <c r="K83" s="4">
        <f>E83*J83</f>
        <v>0</v>
      </c>
      <c r="L83" s="17">
        <v>0</v>
      </c>
      <c r="M83" s="17">
        <f>E83*L83</f>
        <v>0</v>
      </c>
      <c r="N83" s="17">
        <f>0</f>
        <v>0</v>
      </c>
      <c r="O83" s="17">
        <f>E83*N83</f>
        <v>0</v>
      </c>
      <c r="P83" s="11" t="s">
        <v>313</v>
      </c>
      <c r="Q83" s="11"/>
      <c r="R83" s="11" t="s">
        <v>200</v>
      </c>
      <c r="S83" s="11" t="s">
        <v>146</v>
      </c>
      <c r="T83" s="11" t="s">
        <v>314</v>
      </c>
      <c r="U83" s="11"/>
      <c r="V83" s="11"/>
      <c r="W83" s="11"/>
      <c r="X83" s="11"/>
      <c r="Y83" s="11"/>
      <c r="Z83" s="11"/>
      <c r="AA83" s="18">
        <v>21</v>
      </c>
      <c r="AB83" s="11" t="s">
        <v>72</v>
      </c>
    </row>
    <row r="84" spans="1:28" x14ac:dyDescent="0.25">
      <c r="A84" s="7">
        <v>37</v>
      </c>
      <c r="B84" s="1" t="s">
        <v>319</v>
      </c>
      <c r="C84" s="2" t="s">
        <v>320</v>
      </c>
      <c r="D84" s="1" t="s">
        <v>138</v>
      </c>
      <c r="E84" s="3">
        <v>7</v>
      </c>
      <c r="F84" s="16">
        <v>0</v>
      </c>
      <c r="G84" s="16">
        <f>E84*F84</f>
        <v>0</v>
      </c>
      <c r="H84" s="4">
        <v>1.9711199999999999E-4</v>
      </c>
      <c r="I84" s="4">
        <f>E84*H84</f>
        <v>1.379784E-3</v>
      </c>
      <c r="J84" s="4">
        <v>0</v>
      </c>
      <c r="K84" s="4">
        <f>E84*J84</f>
        <v>0</v>
      </c>
      <c r="L84" s="17">
        <v>0</v>
      </c>
      <c r="M84" s="17">
        <f>E84*L84</f>
        <v>0</v>
      </c>
      <c r="N84" s="17">
        <f>0</f>
        <v>0</v>
      </c>
      <c r="O84" s="17">
        <f>E84*N84</f>
        <v>0</v>
      </c>
      <c r="P84" s="11" t="s">
        <v>313</v>
      </c>
      <c r="Q84" s="11"/>
      <c r="R84" s="11" t="s">
        <v>200</v>
      </c>
      <c r="S84" s="11" t="s">
        <v>146</v>
      </c>
      <c r="T84" s="11" t="s">
        <v>314</v>
      </c>
      <c r="U84" s="11"/>
      <c r="V84" s="11"/>
      <c r="W84" s="11"/>
      <c r="X84" s="11"/>
      <c r="Y84" s="11"/>
      <c r="Z84" s="11"/>
      <c r="AA84" s="18">
        <v>21</v>
      </c>
      <c r="AB84" s="11" t="s">
        <v>72</v>
      </c>
    </row>
    <row r="85" spans="1:28" x14ac:dyDescent="0.25">
      <c r="A85" s="7">
        <v>38</v>
      </c>
      <c r="B85" s="1" t="s">
        <v>321</v>
      </c>
      <c r="C85" s="2" t="s">
        <v>322</v>
      </c>
      <c r="D85" s="1" t="s">
        <v>159</v>
      </c>
      <c r="E85" s="3">
        <f>Z85*IF(V85="cenik_cast",IF(U85="hmoty",SUMIF(T:T,Y85,I:I),IF(U85="cena_hmot",SUMIF(T:T,Y85,M:M)/1000,SUMIF(T:T,Y85,G:G)/1000)),IF(V85="cenik",IF(U85="hmoty",SUMIF(S:S,X85,I:I),IF(U85="cena_hmot",SUMIF(S:S,X85,M:M)/1000,SUMIF(S:S,X85,G:G)/1000)),IF(U85="hmoty",SUMIF(R:R,W85,I:I),IF(U85="cena_hmot",SUMIF(R:R,W85,M:M)/1000,SUMIF(R:R,W85,G:G)/1000))))</f>
        <v>0.73559218600000009</v>
      </c>
      <c r="F85" s="16">
        <v>0</v>
      </c>
      <c r="G85" s="16">
        <f>E85*F85</f>
        <v>0</v>
      </c>
      <c r="H85" s="4">
        <v>0</v>
      </c>
      <c r="I85" s="4">
        <f>E85*H85</f>
        <v>0</v>
      </c>
      <c r="J85" s="4">
        <v>0</v>
      </c>
      <c r="K85" s="4">
        <f>E85*J85</f>
        <v>0</v>
      </c>
      <c r="L85" s="17">
        <v>0</v>
      </c>
      <c r="M85" s="17">
        <f>E85*L85</f>
        <v>0</v>
      </c>
      <c r="N85" s="17">
        <f>0</f>
        <v>0</v>
      </c>
      <c r="O85" s="17">
        <f>E85*N85</f>
        <v>0</v>
      </c>
      <c r="P85" s="11" t="s">
        <v>313</v>
      </c>
      <c r="Q85" s="11"/>
      <c r="R85" s="11"/>
      <c r="S85" s="11"/>
      <c r="T85" s="11"/>
      <c r="U85" s="11" t="s">
        <v>184</v>
      </c>
      <c r="V85" s="11" t="s">
        <v>323</v>
      </c>
      <c r="W85" s="11" t="s">
        <v>200</v>
      </c>
      <c r="X85" s="11" t="s">
        <v>146</v>
      </c>
      <c r="Y85" s="11" t="s">
        <v>314</v>
      </c>
      <c r="Z85" s="12">
        <v>1</v>
      </c>
      <c r="AA85" s="18">
        <v>21</v>
      </c>
      <c r="AB85" s="11" t="s">
        <v>72</v>
      </c>
    </row>
    <row r="86" spans="1:28" ht="18.75" customHeight="1" x14ac:dyDescent="0.25">
      <c r="A86" s="19" t="s">
        <v>20</v>
      </c>
      <c r="B86" s="15" t="s">
        <v>324</v>
      </c>
      <c r="C86" s="15"/>
      <c r="D86" s="15"/>
      <c r="E86" s="15"/>
      <c r="F86" s="15"/>
      <c r="G86" s="20">
        <f>SUMIF($P:$P,$Q86,G:G)</f>
        <v>0</v>
      </c>
      <c r="H86" s="15"/>
      <c r="I86" s="21">
        <f>SUMIF($P:$P,$Q86,I:I)</f>
        <v>0.73559218600000009</v>
      </c>
      <c r="J86" s="15"/>
      <c r="K86" s="21">
        <f>SUMIF($P:$P,$Q86,K:K)</f>
        <v>0</v>
      </c>
      <c r="L86" s="15"/>
      <c r="M86" s="22">
        <f>SUMIF($P:$P,$Q86,M:M)</f>
        <v>0</v>
      </c>
      <c r="N86" s="15"/>
      <c r="O86" s="22">
        <f>SUMIF($P:$P,$Q86,O:O)</f>
        <v>0</v>
      </c>
      <c r="P86" s="11" t="s">
        <v>20</v>
      </c>
      <c r="Q86" s="11" t="s">
        <v>313</v>
      </c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</row>
    <row r="87" spans="1:28" ht="12.75" customHeight="1" x14ac:dyDescent="0.25"/>
    <row r="88" spans="1:28" ht="18.75" customHeight="1" x14ac:dyDescent="0.25">
      <c r="A88" s="15"/>
      <c r="B88" s="15" t="s">
        <v>325</v>
      </c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</row>
    <row r="89" spans="1:28" x14ac:dyDescent="0.25">
      <c r="A89" s="7">
        <v>39</v>
      </c>
      <c r="B89" s="1" t="s">
        <v>326</v>
      </c>
      <c r="C89" s="2" t="s">
        <v>327</v>
      </c>
      <c r="D89" s="1" t="s">
        <v>138</v>
      </c>
      <c r="E89" s="3">
        <v>1</v>
      </c>
      <c r="F89" s="16">
        <v>0</v>
      </c>
      <c r="G89" s="16">
        <f>E89*F89</f>
        <v>0</v>
      </c>
      <c r="H89" s="4">
        <v>6.0000000000000002E-5</v>
      </c>
      <c r="I89" s="4">
        <f>E89*H89</f>
        <v>6.0000000000000002E-5</v>
      </c>
      <c r="J89" s="4">
        <v>0</v>
      </c>
      <c r="K89" s="4">
        <f>E89*J89</f>
        <v>0</v>
      </c>
      <c r="L89" s="17">
        <v>0</v>
      </c>
      <c r="M89" s="17">
        <f>E89*L89</f>
        <v>0</v>
      </c>
      <c r="N89" s="17">
        <f>0</f>
        <v>0</v>
      </c>
      <c r="O89" s="17">
        <f>E89*N89</f>
        <v>0</v>
      </c>
      <c r="P89" s="11" t="s">
        <v>328</v>
      </c>
      <c r="Q89" s="11"/>
      <c r="R89" s="11" t="s">
        <v>200</v>
      </c>
      <c r="S89" s="11" t="s">
        <v>154</v>
      </c>
      <c r="T89" s="11" t="s">
        <v>329</v>
      </c>
      <c r="U89" s="11"/>
      <c r="V89" s="11"/>
      <c r="W89" s="11"/>
      <c r="X89" s="11"/>
      <c r="Y89" s="11"/>
      <c r="Z89" s="11"/>
      <c r="AA89" s="18">
        <v>21</v>
      </c>
      <c r="AB89" s="11" t="s">
        <v>72</v>
      </c>
    </row>
    <row r="90" spans="1:28" ht="18.75" customHeight="1" x14ac:dyDescent="0.25">
      <c r="A90" s="19" t="s">
        <v>20</v>
      </c>
      <c r="B90" s="15" t="s">
        <v>330</v>
      </c>
      <c r="C90" s="15"/>
      <c r="D90" s="15"/>
      <c r="E90" s="15"/>
      <c r="F90" s="15"/>
      <c r="G90" s="20">
        <f>SUMIF($P:$P,$Q90,G:G)</f>
        <v>0</v>
      </c>
      <c r="H90" s="15"/>
      <c r="I90" s="21">
        <f>SUMIF($P:$P,$Q90,I:I)</f>
        <v>6.0000000000000002E-5</v>
      </c>
      <c r="J90" s="15"/>
      <c r="K90" s="21">
        <f>SUMIF($P:$P,$Q90,K:K)</f>
        <v>0</v>
      </c>
      <c r="L90" s="15"/>
      <c r="M90" s="22">
        <f>SUMIF($P:$P,$Q90,M:M)</f>
        <v>0</v>
      </c>
      <c r="N90" s="15"/>
      <c r="O90" s="22">
        <f>SUMIF($P:$P,$Q90,O:O)</f>
        <v>0</v>
      </c>
      <c r="P90" s="11" t="s">
        <v>20</v>
      </c>
      <c r="Q90" s="11" t="s">
        <v>328</v>
      </c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</row>
    <row r="91" spans="1:28" ht="12.75" customHeight="1" x14ac:dyDescent="0.25"/>
    <row r="92" spans="1:28" ht="18.75" customHeight="1" x14ac:dyDescent="0.25">
      <c r="A92" s="15"/>
      <c r="B92" s="15" t="s">
        <v>331</v>
      </c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</row>
    <row r="93" spans="1:28" x14ac:dyDescent="0.25">
      <c r="A93" s="7">
        <v>40</v>
      </c>
      <c r="B93" s="1" t="s">
        <v>332</v>
      </c>
      <c r="C93" s="2" t="s">
        <v>333</v>
      </c>
      <c r="D93" s="1" t="s">
        <v>76</v>
      </c>
      <c r="E93" s="3">
        <v>1</v>
      </c>
      <c r="F93" s="16">
        <v>0</v>
      </c>
      <c r="G93" s="16">
        <f>E93*F93</f>
        <v>0</v>
      </c>
      <c r="H93" s="4">
        <v>5.6999999999999998E-4</v>
      </c>
      <c r="I93" s="4">
        <f>E93*H93</f>
        <v>5.6999999999999998E-4</v>
      </c>
      <c r="J93" s="4">
        <v>0</v>
      </c>
      <c r="K93" s="4">
        <f>E93*J93</f>
        <v>0</v>
      </c>
      <c r="L93" s="17">
        <v>0</v>
      </c>
      <c r="M93" s="17">
        <f>E93*L93</f>
        <v>0</v>
      </c>
      <c r="N93" s="17">
        <f>0</f>
        <v>0</v>
      </c>
      <c r="O93" s="17">
        <f>E93*N93</f>
        <v>0</v>
      </c>
      <c r="P93" s="11" t="s">
        <v>334</v>
      </c>
      <c r="Q93" s="11"/>
      <c r="R93" s="11" t="s">
        <v>200</v>
      </c>
      <c r="S93" s="11" t="s">
        <v>335</v>
      </c>
      <c r="T93" s="11" t="s">
        <v>336</v>
      </c>
      <c r="U93" s="11"/>
      <c r="V93" s="11"/>
      <c r="W93" s="11"/>
      <c r="X93" s="11"/>
      <c r="Y93" s="11"/>
      <c r="Z93" s="11"/>
      <c r="AA93" s="18">
        <v>21</v>
      </c>
      <c r="AB93" s="11" t="s">
        <v>72</v>
      </c>
    </row>
    <row r="94" spans="1:28" ht="18.75" customHeight="1" x14ac:dyDescent="0.25">
      <c r="A94" s="19" t="s">
        <v>20</v>
      </c>
      <c r="B94" s="15" t="s">
        <v>337</v>
      </c>
      <c r="C94" s="15"/>
      <c r="D94" s="15"/>
      <c r="E94" s="15"/>
      <c r="F94" s="15"/>
      <c r="G94" s="20">
        <f>SUMIF($P:$P,$Q94,G:G)</f>
        <v>0</v>
      </c>
      <c r="H94" s="15"/>
      <c r="I94" s="21">
        <f>SUMIF($P:$P,$Q94,I:I)</f>
        <v>5.6999999999999998E-4</v>
      </c>
      <c r="J94" s="15"/>
      <c r="K94" s="21">
        <f>SUMIF($P:$P,$Q94,K:K)</f>
        <v>0</v>
      </c>
      <c r="L94" s="15"/>
      <c r="M94" s="22">
        <f>SUMIF($P:$P,$Q94,M:M)</f>
        <v>0</v>
      </c>
      <c r="N94" s="15"/>
      <c r="O94" s="22">
        <f>SUMIF($P:$P,$Q94,O:O)</f>
        <v>0</v>
      </c>
      <c r="P94" s="11" t="s">
        <v>20</v>
      </c>
      <c r="Q94" s="11" t="s">
        <v>334</v>
      </c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</row>
    <row r="95" spans="1:28" ht="12.75" customHeight="1" x14ac:dyDescent="0.25"/>
    <row r="96" spans="1:28" ht="18.75" customHeight="1" x14ac:dyDescent="0.25">
      <c r="A96" s="15"/>
      <c r="B96" s="15" t="s">
        <v>338</v>
      </c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</row>
    <row r="97" spans="1:28" ht="26.4" x14ac:dyDescent="0.25">
      <c r="A97" s="7">
        <v>41</v>
      </c>
      <c r="B97" s="1" t="s">
        <v>339</v>
      </c>
      <c r="C97" s="2" t="s">
        <v>340</v>
      </c>
      <c r="D97" s="1" t="s">
        <v>67</v>
      </c>
      <c r="E97" s="3">
        <v>94.287000000000006</v>
      </c>
      <c r="F97" s="16">
        <v>0</v>
      </c>
      <c r="G97" s="16">
        <f>E97*F97</f>
        <v>0</v>
      </c>
      <c r="H97" s="4">
        <v>3.8650000000000002E-4</v>
      </c>
      <c r="I97" s="4">
        <f>E97*H97</f>
        <v>3.6441925500000007E-2</v>
      </c>
      <c r="J97" s="4">
        <v>0</v>
      </c>
      <c r="K97" s="4">
        <f>E97*J97</f>
        <v>0</v>
      </c>
      <c r="L97" s="17">
        <v>0</v>
      </c>
      <c r="M97" s="17">
        <f>E97*L97</f>
        <v>0</v>
      </c>
      <c r="N97" s="17">
        <f>0</f>
        <v>0</v>
      </c>
      <c r="O97" s="17">
        <f>E97*N97</f>
        <v>0</v>
      </c>
      <c r="P97" s="11" t="s">
        <v>341</v>
      </c>
      <c r="Q97" s="11"/>
      <c r="R97" s="11" t="s">
        <v>200</v>
      </c>
      <c r="S97" s="11" t="s">
        <v>342</v>
      </c>
      <c r="T97" s="11" t="s">
        <v>343</v>
      </c>
      <c r="U97" s="11"/>
      <c r="V97" s="11"/>
      <c r="W97" s="11"/>
      <c r="X97" s="11"/>
      <c r="Y97" s="11"/>
      <c r="Z97" s="11"/>
      <c r="AA97" s="18">
        <v>21</v>
      </c>
      <c r="AB97" s="11" t="s">
        <v>72</v>
      </c>
    </row>
    <row r="98" spans="1:28" x14ac:dyDescent="0.25">
      <c r="B98" s="7">
        <v>1</v>
      </c>
      <c r="C98" s="5" t="s">
        <v>344</v>
      </c>
      <c r="E98" s="6">
        <v>94.287000000000006</v>
      </c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</row>
    <row r="99" spans="1:28" ht="18.75" customHeight="1" x14ac:dyDescent="0.25">
      <c r="A99" s="19" t="s">
        <v>20</v>
      </c>
      <c r="B99" s="15" t="s">
        <v>345</v>
      </c>
      <c r="C99" s="15"/>
      <c r="D99" s="15"/>
      <c r="E99" s="15"/>
      <c r="F99" s="15"/>
      <c r="G99" s="20">
        <f>SUMIF($P:$P,$Q99,G:G)</f>
        <v>0</v>
      </c>
      <c r="H99" s="15"/>
      <c r="I99" s="21">
        <f>SUMIF($P:$P,$Q99,I:I)</f>
        <v>3.6441925500000007E-2</v>
      </c>
      <c r="J99" s="15"/>
      <c r="K99" s="21">
        <f>SUMIF($P:$P,$Q99,K:K)</f>
        <v>0</v>
      </c>
      <c r="L99" s="15"/>
      <c r="M99" s="22">
        <f>SUMIF($P:$P,$Q99,M:M)</f>
        <v>0</v>
      </c>
      <c r="N99" s="15"/>
      <c r="O99" s="22">
        <f>SUMIF($P:$P,$Q99,O:O)</f>
        <v>0</v>
      </c>
      <c r="P99" s="11" t="s">
        <v>20</v>
      </c>
      <c r="Q99" s="11" t="s">
        <v>341</v>
      </c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</row>
    <row r="100" spans="1:28" ht="12.75" customHeight="1" thickBot="1" x14ac:dyDescent="0.3"/>
    <row r="101" spans="1:28" ht="18.75" customHeight="1" x14ac:dyDescent="0.25">
      <c r="A101" s="23" t="s">
        <v>20</v>
      </c>
      <c r="B101" s="24"/>
      <c r="C101" s="24"/>
      <c r="D101" s="24"/>
      <c r="E101" s="24"/>
      <c r="F101" s="24"/>
      <c r="G101" s="25">
        <f>SUMIF($P:$P,"S",G:G)</f>
        <v>0</v>
      </c>
      <c r="H101" s="24"/>
      <c r="I101" s="26">
        <f>SUMIF($P:$P,"S",I:I)</f>
        <v>12.250921895813857</v>
      </c>
      <c r="J101" s="24"/>
      <c r="K101" s="26">
        <f>SUMIF($P:$P,"S",K:K)</f>
        <v>0</v>
      </c>
      <c r="L101" s="24"/>
      <c r="M101" s="27">
        <f>SUMIF($P:$P,"S",M:M)</f>
        <v>0</v>
      </c>
      <c r="N101" s="24"/>
      <c r="O101" s="27">
        <f>SUMIF($P:$P,"S",O:O)</f>
        <v>0</v>
      </c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</row>
    <row r="104" spans="1:28" ht="18.75" customHeight="1" thickBot="1" x14ac:dyDescent="0.3">
      <c r="A104" s="84" t="s">
        <v>187</v>
      </c>
      <c r="B104" s="84"/>
      <c r="C104" s="84"/>
      <c r="D104" s="84"/>
      <c r="E104" s="84"/>
    </row>
    <row r="105" spans="1:28" x14ac:dyDescent="0.25">
      <c r="B105" s="1" t="s">
        <v>346</v>
      </c>
      <c r="C105" s="85" t="s">
        <v>347</v>
      </c>
      <c r="D105" s="85"/>
      <c r="E105" s="16">
        <f>$G$20</f>
        <v>0</v>
      </c>
    </row>
    <row r="106" spans="1:28" x14ac:dyDescent="0.25">
      <c r="B106" s="1" t="s">
        <v>348</v>
      </c>
      <c r="C106" s="86" t="s">
        <v>349</v>
      </c>
      <c r="D106" s="86"/>
      <c r="E106" s="16">
        <f>$G$40</f>
        <v>0</v>
      </c>
    </row>
    <row r="107" spans="1:28" x14ac:dyDescent="0.25">
      <c r="B107" s="1" t="s">
        <v>350</v>
      </c>
      <c r="C107" s="86" t="s">
        <v>351</v>
      </c>
      <c r="D107" s="86"/>
      <c r="E107" s="16">
        <f>$G$46</f>
        <v>0</v>
      </c>
    </row>
    <row r="108" spans="1:28" x14ac:dyDescent="0.25">
      <c r="B108" s="1" t="s">
        <v>352</v>
      </c>
      <c r="C108" s="86" t="s">
        <v>353</v>
      </c>
      <c r="D108" s="86"/>
      <c r="E108" s="16">
        <f>$G$71</f>
        <v>0</v>
      </c>
    </row>
    <row r="109" spans="1:28" x14ac:dyDescent="0.25">
      <c r="B109" s="1" t="s">
        <v>354</v>
      </c>
      <c r="C109" s="86" t="s">
        <v>355</v>
      </c>
      <c r="D109" s="86"/>
      <c r="E109" s="16">
        <f>$G$78</f>
        <v>0</v>
      </c>
    </row>
    <row r="110" spans="1:28" x14ac:dyDescent="0.25">
      <c r="B110" s="1" t="s">
        <v>356</v>
      </c>
      <c r="C110" s="86" t="s">
        <v>357</v>
      </c>
      <c r="D110" s="86"/>
      <c r="E110" s="16">
        <f>$G$86</f>
        <v>0</v>
      </c>
    </row>
    <row r="111" spans="1:28" x14ac:dyDescent="0.25">
      <c r="B111" s="1" t="s">
        <v>358</v>
      </c>
      <c r="C111" s="86" t="s">
        <v>359</v>
      </c>
      <c r="D111" s="86"/>
      <c r="E111" s="16">
        <f>$G$90</f>
        <v>0</v>
      </c>
    </row>
    <row r="112" spans="1:28" x14ac:dyDescent="0.25">
      <c r="B112" s="1" t="s">
        <v>360</v>
      </c>
      <c r="C112" s="86" t="s">
        <v>361</v>
      </c>
      <c r="D112" s="86"/>
      <c r="E112" s="16">
        <f>$G$94</f>
        <v>0</v>
      </c>
    </row>
    <row r="113" spans="1:5" ht="13.8" thickBot="1" x14ac:dyDescent="0.3">
      <c r="B113" s="1" t="s">
        <v>362</v>
      </c>
      <c r="C113" s="86" t="s">
        <v>363</v>
      </c>
      <c r="D113" s="86"/>
      <c r="E113" s="16">
        <f>$G$99</f>
        <v>0</v>
      </c>
    </row>
    <row r="114" spans="1:5" ht="18.75" customHeight="1" x14ac:dyDescent="0.25">
      <c r="A114" s="23" t="s">
        <v>20</v>
      </c>
      <c r="B114" s="24"/>
      <c r="C114" s="24"/>
      <c r="D114" s="24"/>
      <c r="E114" s="25">
        <f>SUM($E$105:$E$113)</f>
        <v>0</v>
      </c>
    </row>
  </sheetData>
  <mergeCells count="26">
    <mergeCell ref="C110:D110"/>
    <mergeCell ref="C111:D111"/>
    <mergeCell ref="C112:D112"/>
    <mergeCell ref="C113:D113"/>
    <mergeCell ref="A104:E104"/>
    <mergeCell ref="C105:D105"/>
    <mergeCell ref="C106:D106"/>
    <mergeCell ref="C107:D107"/>
    <mergeCell ref="C108:D108"/>
    <mergeCell ref="C109:D109"/>
    <mergeCell ref="P7:AB7"/>
    <mergeCell ref="A1:O1"/>
    <mergeCell ref="C2:G2"/>
    <mergeCell ref="C3:G3"/>
    <mergeCell ref="C4:G4"/>
    <mergeCell ref="C5:G5"/>
    <mergeCell ref="A7:A8"/>
    <mergeCell ref="B7:B8"/>
    <mergeCell ref="C7:C8"/>
    <mergeCell ref="D7:D8"/>
    <mergeCell ref="E7:E8"/>
    <mergeCell ref="F7:G7"/>
    <mergeCell ref="H7:I7"/>
    <mergeCell ref="J7:K7"/>
    <mergeCell ref="L7:M7"/>
    <mergeCell ref="N7:O7"/>
  </mergeCells>
  <pageMargins left="0.78740157499999996" right="0.59" top="0.984251969" bottom="0.984251969" header="0.4921259845" footer="0.4921259845"/>
  <pageSetup paperSize="9" scale="82" orientation="landscape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9"/>
  <sheetViews>
    <sheetView view="pageBreakPreview" zoomScaleNormal="100" zoomScaleSheetLayoutView="100" workbookViewId="0">
      <selection activeCell="C11" sqref="C11"/>
    </sheetView>
  </sheetViews>
  <sheetFormatPr defaultColWidth="9.109375" defaultRowHeight="13.2" x14ac:dyDescent="0.25"/>
  <cols>
    <col min="1" max="1" width="5.6640625" style="7" customWidth="1"/>
    <col min="2" max="2" width="14.6640625" style="7" customWidth="1"/>
    <col min="3" max="3" width="80.6640625" style="7" customWidth="1"/>
    <col min="4" max="4" width="8.5546875" style="7" customWidth="1"/>
    <col min="5" max="15" width="17.109375" style="7" customWidth="1"/>
    <col min="16" max="28" width="0" style="7" hidden="1" customWidth="1"/>
    <col min="29" max="16384" width="9.109375" style="7"/>
  </cols>
  <sheetData>
    <row r="1" spans="1:28" ht="18.75" customHeight="1" x14ac:dyDescent="0.25">
      <c r="A1" s="57" t="s">
        <v>30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11" t="s">
        <v>31</v>
      </c>
      <c r="Q1" s="12">
        <f>SUMIF($AB:$AB,"sp",$G:$G)</f>
        <v>0</v>
      </c>
      <c r="R1" s="12">
        <f>SUMIF($AB:$AB,"spec",$G:$G)</f>
        <v>0</v>
      </c>
      <c r="S1" s="12">
        <f>SUMIF($AB:$AB,"str",$G:$G)</f>
        <v>0</v>
      </c>
      <c r="T1" s="12">
        <f>SUMIF($AB:$AB,"hzs",$G:$G)</f>
        <v>0</v>
      </c>
      <c r="U1" s="12">
        <f>SUMIF($AB:$AB,"ost",$G:$G)</f>
        <v>0</v>
      </c>
      <c r="V1" s="11" t="s">
        <v>32</v>
      </c>
      <c r="W1" s="12">
        <f>SUMIF($AA:$AA,21,$G:$G)</f>
        <v>0</v>
      </c>
      <c r="X1" s="12">
        <f>SUMIF($AA:$AA,-1,$G:$G)</f>
        <v>0</v>
      </c>
      <c r="Y1" s="12">
        <f>SUMIF($AA:$AA,-1,$G:$G)</f>
        <v>0</v>
      </c>
      <c r="Z1" s="12">
        <f>SUMIF($AA:$AA,-1,$G:$G)</f>
        <v>0</v>
      </c>
    </row>
    <row r="2" spans="1:28" ht="12.75" customHeight="1" x14ac:dyDescent="0.25">
      <c r="B2" s="8" t="s">
        <v>33</v>
      </c>
      <c r="C2" s="58" t="s">
        <v>34</v>
      </c>
      <c r="D2" s="59"/>
      <c r="E2" s="59"/>
      <c r="F2" s="59"/>
      <c r="G2" s="59"/>
    </row>
    <row r="3" spans="1:28" ht="12.75" customHeight="1" x14ac:dyDescent="0.25">
      <c r="B3" s="8" t="s">
        <v>35</v>
      </c>
      <c r="C3" s="55" t="s">
        <v>4</v>
      </c>
      <c r="D3" s="56"/>
      <c r="E3" s="56"/>
      <c r="F3" s="56"/>
      <c r="G3" s="56"/>
    </row>
    <row r="4" spans="1:28" ht="12.75" customHeight="1" x14ac:dyDescent="0.25">
      <c r="B4" s="8" t="s">
        <v>36</v>
      </c>
      <c r="C4" s="55" t="s">
        <v>8</v>
      </c>
      <c r="D4" s="56"/>
      <c r="E4" s="56"/>
      <c r="F4" s="56"/>
      <c r="G4" s="56"/>
      <c r="P4" s="11"/>
      <c r="Q4" s="12">
        <f>Q$1</f>
        <v>0</v>
      </c>
      <c r="R4" s="12">
        <f>R$1</f>
        <v>0</v>
      </c>
      <c r="S4" s="12">
        <f>S$1</f>
        <v>0</v>
      </c>
      <c r="T4" s="12">
        <f>T$1</f>
        <v>0</v>
      </c>
      <c r="U4" s="12">
        <f>U$1</f>
        <v>0</v>
      </c>
      <c r="V4" s="11"/>
      <c r="W4" s="12">
        <f>W$1</f>
        <v>0</v>
      </c>
      <c r="X4" s="12">
        <f>X$1</f>
        <v>0</v>
      </c>
      <c r="Y4" s="12">
        <f>Y$1</f>
        <v>0</v>
      </c>
      <c r="Z4" s="12">
        <f>Z$1</f>
        <v>0</v>
      </c>
    </row>
    <row r="5" spans="1:28" ht="12.75" customHeight="1" x14ac:dyDescent="0.25">
      <c r="B5" s="8" t="s">
        <v>37</v>
      </c>
      <c r="C5" s="55" t="s">
        <v>19</v>
      </c>
      <c r="D5" s="56"/>
      <c r="E5" s="56"/>
      <c r="F5" s="56"/>
      <c r="G5" s="56"/>
    </row>
    <row r="7" spans="1:28" ht="11.25" customHeight="1" thickBot="1" x14ac:dyDescent="0.3">
      <c r="A7" s="82" t="s">
        <v>38</v>
      </c>
      <c r="B7" s="82" t="s">
        <v>39</v>
      </c>
      <c r="C7" s="82" t="s">
        <v>40</v>
      </c>
      <c r="D7" s="82" t="s">
        <v>41</v>
      </c>
      <c r="E7" s="82" t="s">
        <v>42</v>
      </c>
      <c r="F7" s="83" t="s">
        <v>43</v>
      </c>
      <c r="G7" s="83"/>
      <c r="H7" s="83" t="s">
        <v>44</v>
      </c>
      <c r="I7" s="83"/>
      <c r="J7" s="83" t="s">
        <v>45</v>
      </c>
      <c r="K7" s="83"/>
      <c r="L7" s="83" t="s">
        <v>46</v>
      </c>
      <c r="M7" s="83"/>
      <c r="N7" s="83" t="s">
        <v>47</v>
      </c>
      <c r="O7" s="83"/>
      <c r="P7" s="81" t="s">
        <v>48</v>
      </c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</row>
    <row r="8" spans="1:28" ht="11.25" customHeight="1" thickBot="1" x14ac:dyDescent="0.3">
      <c r="A8" s="82"/>
      <c r="B8" s="82"/>
      <c r="C8" s="82"/>
      <c r="D8" s="82"/>
      <c r="E8" s="82"/>
      <c r="F8" s="13" t="s">
        <v>49</v>
      </c>
      <c r="G8" s="13" t="s">
        <v>50</v>
      </c>
      <c r="H8" s="13" t="s">
        <v>49</v>
      </c>
      <c r="I8" s="13" t="s">
        <v>50</v>
      </c>
      <c r="J8" s="13" t="s">
        <v>49</v>
      </c>
      <c r="K8" s="13" t="s">
        <v>50</v>
      </c>
      <c r="L8" s="13" t="s">
        <v>49</v>
      </c>
      <c r="M8" s="13" t="s">
        <v>50</v>
      </c>
      <c r="N8" s="13" t="s">
        <v>49</v>
      </c>
      <c r="O8" s="13" t="s">
        <v>50</v>
      </c>
      <c r="P8" s="14" t="s">
        <v>51</v>
      </c>
      <c r="Q8" s="14" t="s">
        <v>52</v>
      </c>
      <c r="R8" s="14" t="s">
        <v>53</v>
      </c>
      <c r="S8" s="14" t="s">
        <v>54</v>
      </c>
      <c r="T8" s="14" t="s">
        <v>55</v>
      </c>
      <c r="U8" s="14" t="s">
        <v>56</v>
      </c>
      <c r="V8" s="14" t="s">
        <v>57</v>
      </c>
      <c r="W8" s="14" t="s">
        <v>58</v>
      </c>
      <c r="X8" s="14" t="s">
        <v>59</v>
      </c>
      <c r="Y8" s="14" t="s">
        <v>60</v>
      </c>
      <c r="Z8" s="14" t="s">
        <v>61</v>
      </c>
      <c r="AA8" s="14" t="s">
        <v>62</v>
      </c>
      <c r="AB8" s="14" t="s">
        <v>63</v>
      </c>
    </row>
    <row r="9" spans="1:28" ht="12.75" customHeight="1" x14ac:dyDescent="0.25"/>
    <row r="10" spans="1:28" ht="18.75" customHeight="1" x14ac:dyDescent="0.25">
      <c r="A10" s="15"/>
      <c r="B10" s="15" t="s">
        <v>364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</row>
    <row r="11" spans="1:28" x14ac:dyDescent="0.25">
      <c r="A11" s="7">
        <v>1</v>
      </c>
      <c r="B11" s="1" t="s">
        <v>365</v>
      </c>
      <c r="C11" s="2" t="s">
        <v>366</v>
      </c>
      <c r="D11" s="1" t="s">
        <v>76</v>
      </c>
      <c r="E11" s="3">
        <v>1</v>
      </c>
      <c r="F11" s="16">
        <v>0</v>
      </c>
      <c r="G11" s="16">
        <f>E11*F11</f>
        <v>0</v>
      </c>
      <c r="H11" s="4">
        <v>0</v>
      </c>
      <c r="I11" s="4">
        <f>E11*H11</f>
        <v>0</v>
      </c>
      <c r="J11" s="4">
        <v>0</v>
      </c>
      <c r="K11" s="4">
        <f>E11*J11</f>
        <v>0</v>
      </c>
      <c r="L11" s="17">
        <v>0</v>
      </c>
      <c r="M11" s="17">
        <f>E11*L11</f>
        <v>0</v>
      </c>
      <c r="N11" s="17">
        <f>0</f>
        <v>0</v>
      </c>
      <c r="O11" s="17">
        <f>E11*N11</f>
        <v>0</v>
      </c>
      <c r="P11" s="11" t="s">
        <v>367</v>
      </c>
      <c r="Q11" s="11"/>
      <c r="R11" s="11" t="s">
        <v>368</v>
      </c>
      <c r="S11" s="11" t="s">
        <v>369</v>
      </c>
      <c r="T11" s="11" t="s">
        <v>370</v>
      </c>
      <c r="U11" s="11"/>
      <c r="V11" s="11"/>
      <c r="W11" s="11"/>
      <c r="X11" s="11"/>
      <c r="Y11" s="11"/>
      <c r="Z11" s="11"/>
      <c r="AA11" s="18">
        <v>21</v>
      </c>
      <c r="AB11" s="11" t="s">
        <v>72</v>
      </c>
    </row>
    <row r="12" spans="1:28" ht="18.75" customHeight="1" x14ac:dyDescent="0.25">
      <c r="A12" s="19" t="s">
        <v>20</v>
      </c>
      <c r="B12" s="15" t="s">
        <v>371</v>
      </c>
      <c r="C12" s="15"/>
      <c r="D12" s="15"/>
      <c r="E12" s="15"/>
      <c r="F12" s="15"/>
      <c r="G12" s="20">
        <f>SUMIF($P:$P,$Q12,G:G)</f>
        <v>0</v>
      </c>
      <c r="H12" s="15"/>
      <c r="I12" s="21">
        <f>SUMIF($P:$P,$Q12,I:I)</f>
        <v>0</v>
      </c>
      <c r="J12" s="15"/>
      <c r="K12" s="21">
        <f>SUMIF($P:$P,$Q12,K:K)</f>
        <v>0</v>
      </c>
      <c r="L12" s="15"/>
      <c r="M12" s="22">
        <f>SUMIF($P:$P,$Q12,M:M)</f>
        <v>0</v>
      </c>
      <c r="N12" s="15"/>
      <c r="O12" s="22">
        <f>SUMIF($P:$P,$Q12,O:O)</f>
        <v>0</v>
      </c>
      <c r="P12" s="11" t="s">
        <v>20</v>
      </c>
      <c r="Q12" s="11" t="s">
        <v>367</v>
      </c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</row>
    <row r="13" spans="1:28" ht="12.75" customHeight="1" thickBot="1" x14ac:dyDescent="0.3"/>
    <row r="14" spans="1:28" ht="18.75" customHeight="1" x14ac:dyDescent="0.25">
      <c r="A14" s="23" t="s">
        <v>20</v>
      </c>
      <c r="B14" s="24"/>
      <c r="C14" s="24"/>
      <c r="D14" s="24"/>
      <c r="E14" s="24"/>
      <c r="F14" s="24"/>
      <c r="G14" s="25">
        <f>SUMIF($P:$P,"S",G:G)</f>
        <v>0</v>
      </c>
      <c r="H14" s="24"/>
      <c r="I14" s="26">
        <f>SUMIF($P:$P,"S",I:I)</f>
        <v>0</v>
      </c>
      <c r="J14" s="24"/>
      <c r="K14" s="26">
        <f>SUMIF($P:$P,"S",K:K)</f>
        <v>0</v>
      </c>
      <c r="L14" s="24"/>
      <c r="M14" s="27">
        <f>SUMIF($P:$P,"S",M:M)</f>
        <v>0</v>
      </c>
      <c r="N14" s="24"/>
      <c r="O14" s="27">
        <f>SUMIF($P:$P,"S",O:O)</f>
        <v>0</v>
      </c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</row>
    <row r="17" spans="1:5" ht="18.75" customHeight="1" thickBot="1" x14ac:dyDescent="0.3">
      <c r="A17" s="84" t="s">
        <v>187</v>
      </c>
      <c r="B17" s="84"/>
      <c r="C17" s="84"/>
      <c r="D17" s="84"/>
      <c r="E17" s="84"/>
    </row>
    <row r="18" spans="1:5" ht="13.8" thickBot="1" x14ac:dyDescent="0.3">
      <c r="B18" s="1" t="s">
        <v>369</v>
      </c>
      <c r="C18" s="85" t="s">
        <v>372</v>
      </c>
      <c r="D18" s="85"/>
      <c r="E18" s="16">
        <f>$G$12</f>
        <v>0</v>
      </c>
    </row>
    <row r="19" spans="1:5" ht="18.75" customHeight="1" x14ac:dyDescent="0.25">
      <c r="A19" s="23" t="s">
        <v>20</v>
      </c>
      <c r="B19" s="24"/>
      <c r="C19" s="24"/>
      <c r="D19" s="24"/>
      <c r="E19" s="25">
        <f>SUM($E$18:$E$18)</f>
        <v>0</v>
      </c>
    </row>
  </sheetData>
  <mergeCells count="18">
    <mergeCell ref="A17:E17"/>
    <mergeCell ref="C18:D18"/>
    <mergeCell ref="F7:G7"/>
    <mergeCell ref="H7:I7"/>
    <mergeCell ref="J7:K7"/>
    <mergeCell ref="L7:M7"/>
    <mergeCell ref="N7:O7"/>
    <mergeCell ref="P7:AB7"/>
    <mergeCell ref="A1:O1"/>
    <mergeCell ref="C2:G2"/>
    <mergeCell ref="C3:G3"/>
    <mergeCell ref="C4:G4"/>
    <mergeCell ref="C5:G5"/>
    <mergeCell ref="A7:A8"/>
    <mergeCell ref="B7:B8"/>
    <mergeCell ref="C7:C8"/>
    <mergeCell ref="D7:D8"/>
    <mergeCell ref="E7:E8"/>
  </mergeCells>
  <pageMargins left="0.78740157499999996" right="0.59" top="0.984251969" bottom="0.984251969" header="0.4921259845" footer="0.4921259845"/>
  <pageSetup paperSize="9" scale="82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podminky</vt:lpstr>
      <vt:lpstr>100-14-03-01</vt:lpstr>
      <vt:lpstr>100-14-03-01-HSV</vt:lpstr>
      <vt:lpstr>100-14-03-01-PSV</vt:lpstr>
      <vt:lpstr>100-14-03-01-Mon</vt:lpstr>
      <vt:lpstr>podminky!Názvy_tisku</vt:lpstr>
      <vt:lpstr>'100-14-03-01'!Oblast_tisku</vt:lpstr>
      <vt:lpstr>'100-14-03-01-HSV'!Oblast_tisku</vt:lpstr>
      <vt:lpstr>'100-14-03-01-Mon'!Oblast_tisku</vt:lpstr>
      <vt:lpstr>'100-14-03-01-PSV'!Oblast_tisku</vt:lpstr>
      <vt:lpstr>podminky!Oblast_tisku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</dc:creator>
  <cp:lastModifiedBy>JK</cp:lastModifiedBy>
  <cp:lastPrinted>2014-03-17T14:35:33Z</cp:lastPrinted>
  <dcterms:created xsi:type="dcterms:W3CDTF">2014-03-14T07:49:38Z</dcterms:created>
  <dcterms:modified xsi:type="dcterms:W3CDTF">2014-03-19T13:39:36Z</dcterms:modified>
</cp:coreProperties>
</file>